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af771b95d824941" /></Relationships>
</file>

<file path=xl/workbook.xml><?xml version="1.0" encoding="utf-8"?>
<x:workbook xmlns:x="http://schemas.openxmlformats.org/spreadsheetml/2006/main">
  <x:sheets>
    <x:sheet xmlns:r="http://schemas.openxmlformats.org/officeDocument/2006/relationships" name="Start Here" sheetId="1" r:id="R36aed2b584f44336"/>
    <x:sheet xmlns:r="http://schemas.openxmlformats.org/officeDocument/2006/relationships" name="Setup" sheetId="2" r:id="R116e33fe0419470a"/>
    <x:sheet xmlns:r="http://schemas.openxmlformats.org/officeDocument/2006/relationships" name="Compare" sheetId="3" r:id="R9af966f1ad7848bb"/>
    <x:sheet xmlns:r="http://schemas.openxmlformats.org/officeDocument/2006/relationships" name="Rubric" sheetId="4" r:id="Rda3ddc27da5d48a3"/>
    <x:sheet xmlns:r="http://schemas.openxmlformats.org/officeDocument/2006/relationships" name="Agency A" sheetId="5" r:id="R14ab2872ac2a4ca9"/>
    <x:sheet xmlns:r="http://schemas.openxmlformats.org/officeDocument/2006/relationships" name="Agency B" sheetId="6" r:id="R980db1bb241d49eb"/>
    <x:sheet xmlns:r="http://schemas.openxmlformats.org/officeDocument/2006/relationships" name="Agency C" sheetId="7" r:id="R6dc262e29d194212"/>
    <x:sheet xmlns:r="http://schemas.openxmlformats.org/officeDocument/2006/relationships" name="Costs" sheetId="8" r:id="R48b3ffb99f874742"/>
    <x:sheet xmlns:r="http://schemas.openxmlformats.org/officeDocument/2006/relationships" name="Worked Example" sheetId="9" r:id="R789872e9543e4b4e"/>
    <x:sheet xmlns:r="http://schemas.openxmlformats.org/officeDocument/2006/relationships" name="Sources" sheetId="10" r:id="R22ac425c7c46469b"/>
  </x:sheets>
</x:workbook>
</file>

<file path=xl/sharedStrings.xml><?xml version="1.0" encoding="utf-8"?>
<x:sst xmlns:x="http://schemas.openxmlformats.org/spreadsheetml/2006/main"/>
</file>

<file path=xl/styles.xml><?xml version="1.0" encoding="utf-8"?>
<x:styleSheet xmlns:x="http://schemas.openxmlformats.org/spreadsheetml/2006/main">
  <x:numFmts count="8">
    <x:numFmt numFmtId="200" formatCode="dd mmm yyyy"/>
    <x:numFmt numFmtId="201" formatCode="0.##"/>
    <x:numFmt numFmtId="202" formatCode="0.0"/>
    <x:numFmt numFmtId="203" formatCode="0%"/>
    <x:numFmt numFmtId="204" formatCode="0.0%"/>
    <x:numFmt numFmtId="205" formatCode="#,##0.00;[Red](#,##0.00);0.00"/>
    <x:numFmt numFmtId="206" formatCode="#,##0.0;[Red](#,##0.0);0.0"/>
    <x:numFmt numFmtId="207" formatCode="#,##0.0"/>
  </x:numFmts>
  <x:fonts count="7">
    <x:font>
      <x:sz val="11"/>
      <x:name val="Carlito"/>
    </x:font>
    <x:font>
      <x:sz val="11"/>
      <x:color rgb="FF14202B"/>
      <x:name val="Aptos"/>
    </x:font>
    <x:font>
      <x:b/>
      <x:sz val="11"/>
      <x:color rgb="FFFFFFFF"/>
      <x:name val="Aptos"/>
    </x:font>
    <x:font>
      <x:sz val="11"/>
      <x:color rgb="FF62717F"/>
      <x:name val="Aptos"/>
    </x:font>
    <x:font>
      <x:b/>
      <x:sz val="11"/>
      <x:color rgb="FF14202B"/>
      <x:name val="Aptos"/>
    </x:font>
    <x:font>
      <x:sz val="11"/>
      <x:color rgb="FF14202B"/>
      <x:name val="Aptos"/>
    </x:font>
    <x:font>
      <x:sz val="11"/>
      <x:color rgb="FF1D4E89"/>
      <x:name val="Aptos"/>
    </x:font>
  </x:fonts>
  <x:fills count="7">
    <x:fill>
      <x:patternFill patternType="none"/>
    </x:fill>
    <x:fill>
      <x:patternFill patternType="gray125"/>
    </x:fill>
    <x:fill>
      <x:patternFill patternType="solid">
        <x:fgColor rgb="FF14202B"/>
      </x:patternFill>
    </x:fill>
    <x:fill>
      <x:patternFill patternType="solid">
        <x:fgColor rgb="FFF5F2F4"/>
      </x:patternFill>
    </x:fill>
    <x:fill>
      <x:patternFill patternType="solid">
        <x:fgColor rgb="FFEAF2FF"/>
      </x:patternFill>
    </x:fill>
    <x:fill>
      <x:patternFill patternType="solid">
        <x:fgColor rgb="FFF4F6F8"/>
      </x:patternFill>
    </x:fill>
    <x:fill>
      <x:patternFill patternType="solid">
        <x:fgColor rgb="FFFBE3E6"/>
      </x:patternFill>
    </x:fill>
  </x:fills>
  <x:borders count="2">
    <x:border/>
    <x:border/>
  </x:borders>
  <x:cellStyleXfs count="1">
    <x:xf numFmtId="0" fontId="0" fillId="0" borderId="0"/>
  </x:cellStyleXfs>
  <x:cellXfs count="70">
    <x:xf numFmtId="0" fontId="0" fillId="0" borderId="0" xfId="0"/>
    <x:xf numFmtId="0" fontId="0" fillId="0" borderId="1" xfId="0" applyNumberFormat="1" applyFont="1" applyFill="1" applyBorder="1"/>
    <x:xf numFmtId="0" fontId="1" fillId="0" borderId="0" xfId="0" applyNumberFormat="1" applyFont="1" applyFill="1" applyBorder="1"/>
    <x:xf numFmtId="0" fontId="1" fillId="0" borderId="0" xfId="0" applyNumberFormat="1" applyFont="1" applyFill="1" applyBorder="1" applyAlignment="1">
      <x:alignment vertical="center"/>
    </x:xf>
    <x:xf numFmtId="0" fontId="1" fillId="0" borderId="1" xfId="0" applyNumberFormat="1" applyFont="1" applyFill="1" applyBorder="1"/>
    <x:xf numFmtId="0" fontId="1" fillId="0" borderId="1"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1" fillId="0" borderId="1"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1" fillId="2" borderId="1" xfId="0" applyNumberFormat="1" applyFont="1" applyFill="1" applyBorder="1" applyAlignment="1">
      <x:alignment vertical="center" wrapText="1"/>
    </x:xf>
    <x:xf numFmtId="0" fontId="2" fillId="2" borderId="1" xfId="0" applyNumberFormat="1" applyFont="1" applyFill="1" applyBorder="1" applyAlignment="1">
      <x:alignment vertical="center" wrapText="1"/>
    </x:xf>
    <x:xf numFmtId="0" fontId="3" fillId="0" borderId="0" xfId="0" applyNumberFormat="1" applyFont="1" applyFill="1" applyBorder="1" applyAlignment="1">
      <x:alignment vertical="center" wrapText="1"/>
    </x:xf>
    <x:xf numFmtId="0" fontId="3" fillId="0" borderId="1"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0" fontId="4" fillId="3" borderId="0" xfId="0" applyNumberFormat="1" applyFont="1" applyFill="1" applyBorder="1" applyAlignment="1">
      <x:alignment vertical="center" wrapText="1"/>
    </x:xf>
    <x:xf numFmtId="0" fontId="1" fillId="3" borderId="1" xfId="0" applyNumberFormat="1" applyFont="1" applyFill="1" applyBorder="1" applyAlignment="1">
      <x:alignment vertical="center" wrapText="1"/>
    </x:xf>
    <x:xf numFmtId="0" fontId="4" fillId="3" borderId="1"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5" fillId="0" borderId="1" xfId="0" applyNumberFormat="1" applyFont="1" applyFill="1" applyBorder="1" applyAlignment="1">
      <x:alignment vertical="center" wrapText="1"/>
    </x:xf>
    <x:xf numFmtId="0" fontId="5" fillId="3" borderId="0" xfId="0" applyNumberFormat="1" applyFont="1" applyFill="1" applyBorder="1" applyAlignment="1">
      <x:alignment vertical="center" wrapText="1"/>
    </x:xf>
    <x:xf numFmtId="0" fontId="5" fillId="3" borderId="1"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1" fillId="4" borderId="1" xfId="0" applyNumberFormat="1" applyFont="1" applyFill="1" applyBorder="1" applyAlignment="1">
      <x:alignment vertical="center" wrapText="1"/>
    </x:xf>
    <x:xf numFmtId="0" fontId="6" fillId="4" borderId="0" xfId="0" applyNumberFormat="1" applyFont="1" applyFill="1" applyBorder="1" applyAlignment="1">
      <x:alignment vertical="center" wrapText="1"/>
    </x:xf>
    <x:xf numFmtId="0" fontId="6" fillId="4" borderId="1" xfId="0" applyNumberFormat="1" applyFont="1" applyFill="1" applyBorder="1" applyAlignment="1">
      <x:alignment vertical="center" wrapText="1"/>
    </x:xf>
    <x:xf numFmtId="200" fontId="6" fillId="4" borderId="0" xfId="0" applyNumberFormat="1" applyFont="1" applyFill="1" applyBorder="1" applyAlignment="1">
      <x:alignment vertical="center" wrapText="1"/>
    </x:xf>
    <x:xf numFmtId="200" fontId="6" fillId="4" borderId="1"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5" borderId="1" xfId="0" applyNumberFormat="1" applyFont="1" applyFill="1" applyBorder="1" applyAlignment="1">
      <x:alignment vertical="center" wrapText="1"/>
    </x:xf>
    <x:xf numFmtId="201" fontId="6" fillId="4" borderId="0" xfId="0" applyNumberFormat="1" applyFont="1" applyFill="1" applyBorder="1" applyAlignment="1">
      <x:alignment vertical="center" wrapText="1"/>
    </x:xf>
    <x:xf numFmtId="201" fontId="6" fillId="4" borderId="1" xfId="0" applyNumberFormat="1" applyFont="1" applyFill="1" applyBorder="1" applyAlignment="1">
      <x:alignment vertical="center" wrapText="1"/>
    </x:xf>
    <x:xf numFmtId="202" fontId="1" fillId="0" borderId="0" xfId="0" applyNumberFormat="1" applyFont="1" applyFill="1" applyBorder="1" applyAlignment="1">
      <x:alignment vertical="center" wrapText="1"/>
    </x:xf>
    <x:xf numFmtId="202" fontId="1" fillId="0" borderId="1" xfId="0" applyNumberFormat="1" applyFont="1" applyFill="1" applyBorder="1" applyAlignment="1">
      <x:alignment vertical="center" wrapText="1"/>
    </x:xf>
    <x:xf numFmtId="203" fontId="1" fillId="0" borderId="0" xfId="0" applyNumberFormat="1" applyFont="1" applyFill="1" applyBorder="1" applyAlignment="1">
      <x:alignment vertical="center" wrapText="1"/>
    </x:xf>
    <x:xf numFmtId="203" fontId="1" fillId="0" borderId="1" xfId="0" applyNumberFormat="1" applyFont="1" applyFill="1" applyBorder="1" applyAlignment="1">
      <x:alignment vertical="center" wrapText="1"/>
    </x:xf>
    <x:xf numFmtId="202" fontId="1" fillId="3" borderId="0" xfId="0" applyNumberFormat="1" applyFont="1" applyFill="1" applyBorder="1" applyAlignment="1">
      <x:alignment vertical="center" wrapText="1"/>
    </x:xf>
    <x:xf numFmtId="203" fontId="1" fillId="3" borderId="0" xfId="0" applyNumberFormat="1" applyFont="1" applyFill="1" applyBorder="1" applyAlignment="1">
      <x:alignment vertical="center" wrapText="1"/>
    </x:xf>
    <x:xf numFmtId="202" fontId="1" fillId="3" borderId="1" xfId="0" applyNumberFormat="1" applyFont="1" applyFill="1" applyBorder="1" applyAlignment="1">
      <x:alignment vertical="center" wrapText="1"/>
    </x:xf>
    <x:xf numFmtId="203" fontId="1" fillId="3" borderId="1" xfId="0" applyNumberFormat="1" applyFont="1" applyFill="1" applyBorder="1" applyAlignment="1">
      <x:alignment vertical="center" wrapText="1"/>
    </x:xf>
    <x:xf numFmtId="202" fontId="4" fillId="3" borderId="0" xfId="0" applyNumberFormat="1" applyFont="1" applyFill="1" applyBorder="1" applyAlignment="1">
      <x:alignment vertical="center" wrapText="1"/>
    </x:xf>
    <x:xf numFmtId="203" fontId="4" fillId="3" borderId="0" xfId="0" applyNumberFormat="1" applyFont="1" applyFill="1" applyBorder="1" applyAlignment="1">
      <x:alignment vertical="center" wrapText="1"/>
    </x:xf>
    <x:xf numFmtId="202" fontId="4" fillId="3" borderId="1" xfId="0" applyNumberFormat="1" applyFont="1" applyFill="1" applyBorder="1" applyAlignment="1">
      <x:alignment vertical="center" wrapText="1"/>
    </x:xf>
    <x:xf numFmtId="203" fontId="4" fillId="3" borderId="1" xfId="0" applyNumberFormat="1" applyFont="1" applyFill="1" applyBorder="1" applyAlignment="1">
      <x:alignment vertical="center" wrapText="1"/>
    </x:xf>
    <x:xf numFmtId="202" fontId="1" fillId="5" borderId="0" xfId="0" applyNumberFormat="1" applyFont="1" applyFill="1" applyBorder="1" applyAlignment="1">
      <x:alignment vertical="center" wrapText="1"/>
    </x:xf>
    <x:xf numFmtId="202" fontId="1" fillId="5" borderId="1" xfId="0" applyNumberFormat="1" applyFont="1" applyFill="1" applyBorder="1" applyAlignment="1">
      <x:alignment vertical="center" wrapText="1"/>
    </x:xf>
    <x:xf numFmtId="0" fontId="4" fillId="0" borderId="0" xfId="0" applyNumberFormat="1" applyFont="1" applyFill="1" applyBorder="1" applyAlignment="1">
      <x:alignment vertical="center" wrapText="1"/>
    </x:xf>
    <x:xf numFmtId="0" fontId="4" fillId="0" borderId="1" xfId="0" applyNumberFormat="1" applyFont="1" applyFill="1" applyBorder="1" applyAlignment="1">
      <x:alignment vertical="center" wrapText="1"/>
    </x:xf>
    <x:xf numFmtId="204" fontId="6" fillId="4" borderId="0" xfId="0" applyNumberFormat="1" applyFont="1" applyFill="1" applyBorder="1" applyAlignment="1">
      <x:alignment vertical="center" wrapText="1"/>
    </x:xf>
    <x:xf numFmtId="204" fontId="6" fillId="4" borderId="1" xfId="0" applyNumberFormat="1" applyFont="1" applyFill="1" applyBorder="1" applyAlignment="1">
      <x:alignment vertical="center" wrapText="1"/>
    </x:xf>
    <x:xf numFmtId="205" fontId="6" fillId="4" borderId="0" xfId="0" applyNumberFormat="1" applyFont="1" applyFill="1" applyBorder="1" applyAlignment="1">
      <x:alignment vertical="center" wrapText="1"/>
    </x:xf>
    <x:xf numFmtId="205" fontId="6" fillId="4" borderId="1" xfId="0" applyNumberFormat="1" applyFont="1" applyFill="1" applyBorder="1" applyAlignment="1">
      <x:alignment vertical="center" wrapText="1"/>
    </x:xf>
    <x:xf numFmtId="206" fontId="1" fillId="0" borderId="0" xfId="0" applyNumberFormat="1" applyFont="1" applyFill="1" applyBorder="1" applyAlignment="1">
      <x:alignment vertical="center" wrapText="1"/>
    </x:xf>
    <x:xf numFmtId="206" fontId="1" fillId="0" borderId="1" xfId="0" applyNumberFormat="1" applyFont="1" applyFill="1" applyBorder="1" applyAlignment="1">
      <x:alignment vertical="center" wrapText="1"/>
    </x:xf>
    <x:xf numFmtId="206" fontId="1" fillId="3" borderId="0" xfId="0" applyNumberFormat="1" applyFont="1" applyFill="1" applyBorder="1" applyAlignment="1">
      <x:alignment vertical="center" wrapText="1"/>
    </x:xf>
    <x:xf numFmtId="206" fontId="1" fillId="3" borderId="1" xfId="0" applyNumberFormat="1" applyFont="1" applyFill="1" applyBorder="1" applyAlignment="1">
      <x:alignment vertical="center" wrapText="1"/>
    </x:xf>
    <x:xf numFmtId="206" fontId="4" fillId="3" borderId="0" xfId="0" applyNumberFormat="1" applyFont="1" applyFill="1" applyBorder="1" applyAlignment="1">
      <x:alignment vertical="center" wrapText="1"/>
    </x:xf>
    <x:xf numFmtId="206" fontId="4" fillId="3" borderId="1" xfId="0" applyNumberFormat="1" applyFont="1" applyFill="1" applyBorder="1" applyAlignment="1">
      <x:alignment vertical="center" wrapText="1"/>
    </x:xf>
    <x:xf numFmtId="207" fontId="1" fillId="0" borderId="0" xfId="0" applyNumberFormat="1" applyFont="1" applyFill="1" applyBorder="1" applyAlignment="1">
      <x:alignment vertical="center" wrapText="1"/>
    </x:xf>
    <x:xf numFmtId="207" fontId="1" fillId="0" borderId="1"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4" fillId="6" borderId="0" xfId="0" applyNumberFormat="1" applyFont="1" applyFill="1" applyBorder="1" applyAlignment="1">
      <x:alignment vertical="center" wrapText="1"/>
    </x:xf>
    <x:xf numFmtId="0" fontId="1" fillId="6" borderId="1" xfId="0" applyNumberFormat="1" applyFont="1" applyFill="1" applyBorder="1" applyAlignment="1">
      <x:alignment vertical="center" wrapText="1"/>
    </x:xf>
    <x:xf numFmtId="0" fontId="4" fillId="6" borderId="1" xfId="0" applyNumberFormat="1" applyFont="1" applyFill="1" applyBorder="1" applyAlignment="1">
      <x:alignment vertical="center" wrapText="1"/>
    </x:xf>
    <x:xf numFmtId="202" fontId="4" fillId="3" borderId="0" xfId="0" applyNumberFormat="1" applyFont="1" applyFill="1" applyBorder="1" applyAlignment="1">
      <x:alignment horizontal="left" vertical="center" wrapText="1"/>
    </x:xf>
    <x:xf numFmtId="202" fontId="4" fillId="3" borderId="1" xfId="0" applyNumberFormat="1" applyFont="1" applyFill="1" applyBorder="1" applyAlignment="1">
      <x:alignment horizontal="left" vertical="center" wrapText="1"/>
    </x:xf>
    <x:xf numFmtId="203" fontId="4" fillId="3" borderId="0" xfId="0" applyNumberFormat="1" applyFont="1" applyFill="1" applyBorder="1" applyAlignment="1">
      <x:alignment horizontal="left" vertical="center" wrapText="1"/>
    </x:xf>
    <x:xf numFmtId="203" fontId="4" fillId="3" borderId="1" xfId="0" applyNumberFormat="1" applyFont="1" applyFill="1" applyBorder="1" applyAlignment="1">
      <x:alignment horizontal="left" vertical="center" wrapText="1"/>
    </x:xf>
    <x:xf numFmtId="0" fontId="4" fillId="3" borderId="0" xfId="0" applyNumberFormat="1" applyFont="1" applyFill="1" applyBorder="1" applyAlignment="1">
      <x:alignment horizontal="left" vertical="center" wrapText="1"/>
    </x:xf>
    <x:xf numFmtId="0" fontId="4" fillId="3" borderId="1" xfId="0" applyNumberFormat="1" applyFont="1" applyFill="1" applyBorder="1" applyAlignment="1">
      <x:alignment horizontal="left" vertical="center" wrapText="1"/>
    </x:xf>
  </x:cellXfs>
  <x:cellStyles count="1">
    <x:cellStyle name="Normal" xfId="0"/>
  </x:cellStyles>
  <x:dxfs count="22">
    <x:dxf>
      <x:fill>
        <x:patternFill patternType="solid">
          <x:bgColor rgb="FFDDEFE5"/>
        </x:patternFill>
      </x:fill>
    </x:dxf>
    <x:dxf>
      <x:fill>
        <x:patternFill patternType="solid">
          <x:bgColor rgb="FFFFF0CC"/>
        </x:patternFill>
      </x:fill>
    </x:dxf>
    <x:dxf>
      <x:fill>
        <x:patternFill patternType="solid">
          <x:bgColor rgb="FFFBE3E6"/>
        </x:patternFill>
      </x:fill>
    </x:dxf>
    <x:dxf>
      <x:fill>
        <x:patternFill patternType="solid">
          <x:bgColor rgb="FFFBE3E6"/>
        </x:patternFill>
      </x:fill>
    </x:dxf>
    <x:dxf>
      <x:fill>
        <x:patternFill patternType="solid">
          <x:bgColor rgb="FFDDEFE5"/>
        </x:patternFill>
      </x:fill>
    </x:dxf>
    <x:dxf>
      <x:fill>
        <x:patternFill patternType="solid">
          <x:bgColor rgb="FFFFF0CC"/>
        </x:patternFill>
      </x:fill>
    </x:dxf>
    <x:dxf>
      <x:fill>
        <x:patternFill patternType="solid">
          <x:bgColor rgb="FFDDEFE5"/>
        </x:patternFill>
      </x:fill>
    </x:dxf>
    <x:dxf>
      <x:fill>
        <x:patternFill patternType="solid">
          <x:bgColor rgb="FFFFF0CC"/>
        </x:patternFill>
      </x:fill>
    </x:dxf>
    <x:dxf>
      <x:fill>
        <x:patternFill patternType="solid">
          <x:bgColor rgb="FFFBE3E6"/>
        </x:patternFill>
      </x:fill>
    </x:dxf>
    <x:dxf>
      <x:fill>
        <x:patternFill patternType="solid">
          <x:bgColor rgb="FFFBE3E6"/>
        </x:patternFill>
      </x:fill>
    </x:dxf>
    <x:dxf>
      <x:fill>
        <x:patternFill patternType="solid">
          <x:bgColor rgb="FFDDEFE5"/>
        </x:patternFill>
      </x:fill>
    </x:dxf>
    <x:dxf>
      <x:fill>
        <x:patternFill patternType="solid">
          <x:bgColor rgb="FFFFF0CC"/>
        </x:patternFill>
      </x:fill>
    </x:dxf>
    <x:dxf>
      <x:fill>
        <x:patternFill patternType="solid">
          <x:bgColor rgb="FFDDEFE5"/>
        </x:patternFill>
      </x:fill>
    </x:dxf>
    <x:dxf>
      <x:fill>
        <x:patternFill patternType="solid">
          <x:bgColor rgb="FFFFF0CC"/>
        </x:patternFill>
      </x:fill>
    </x:dxf>
    <x:dxf>
      <x:fill>
        <x:patternFill patternType="solid">
          <x:bgColor rgb="FFFBE3E6"/>
        </x:patternFill>
      </x:fill>
    </x:dxf>
    <x:dxf>
      <x:fill>
        <x:patternFill patternType="solid">
          <x:bgColor rgb="FFFBE3E6"/>
        </x:patternFill>
      </x:fill>
    </x:dxf>
    <x:dxf>
      <x:fill>
        <x:patternFill patternType="solid">
          <x:bgColor rgb="FFDDEFE5"/>
        </x:patternFill>
      </x:fill>
    </x:dxf>
    <x:dxf>
      <x:fill>
        <x:patternFill patternType="solid">
          <x:bgColor rgb="FFFFF0CC"/>
        </x:patternFill>
      </x:fill>
    </x:dxf>
    <x:dxf>
      <x:fill>
        <x:patternFill patternType="solid">
          <x:bgColor rgb="FFDDEFE5"/>
        </x:patternFill>
      </x:fill>
    </x:dxf>
    <x:dxf>
      <x:fill>
        <x:patternFill patternType="solid">
          <x:bgColor rgb="FFFBE3E6"/>
        </x:patternFill>
      </x:fill>
    </x:dxf>
    <x:dxf>
      <x:fill>
        <x:patternFill patternType="solid">
          <x:bgColor rgb="FFFFF0CC"/>
        </x:patternFill>
      </x:fill>
    </x:dxf>
    <x:dxf>
      <x:fill>
        <x:patternFill patternType="solid">
          <x:bgColor rgb="FFFFF0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703d642e20344cd" /><Relationship Type="http://schemas.openxmlformats.org/officeDocument/2006/relationships/theme" Target="/xl/theme/theme1.xml" Id="R021d7bf1ed68438d" /><Relationship Type="http://schemas.openxmlformats.org/officeDocument/2006/relationships/sharedStrings" Target="/xl/sharedStrings.xml" Id="Rb12e4aa3c4a84b28" /><Relationship Type="http://schemas.openxmlformats.org/officeDocument/2006/relationships/worksheet" Target="/xl/worksheets/sheet1.xml" Id="R36aed2b584f44336" /><Relationship Type="http://schemas.openxmlformats.org/officeDocument/2006/relationships/worksheet" Target="/xl/worksheets/sheet2.xml" Id="R116e33fe0419470a" /><Relationship Type="http://schemas.openxmlformats.org/officeDocument/2006/relationships/worksheet" Target="/xl/worksheets/sheet3.xml" Id="R9af966f1ad7848bb" /><Relationship Type="http://schemas.openxmlformats.org/officeDocument/2006/relationships/worksheet" Target="/xl/worksheets/sheet4.xml" Id="Rda3ddc27da5d48a3" /><Relationship Type="http://schemas.openxmlformats.org/officeDocument/2006/relationships/worksheet" Target="/xl/worksheets/sheet5.xml" Id="R14ab2872ac2a4ca9" /><Relationship Type="http://schemas.openxmlformats.org/officeDocument/2006/relationships/worksheet" Target="/xl/worksheets/sheet6.xml" Id="R980db1bb241d49eb" /><Relationship Type="http://schemas.openxmlformats.org/officeDocument/2006/relationships/worksheet" Target="/xl/worksheets/sheet7.xml" Id="R6dc262e29d194212" /><Relationship Type="http://schemas.openxmlformats.org/officeDocument/2006/relationships/worksheet" Target="/xl/worksheets/sheet8.xml" Id="R48b3ffb99f874742" /><Relationship Type="http://schemas.openxmlformats.org/officeDocument/2006/relationships/worksheet" Target="/xl/worksheets/sheet9.xml" Id="R789872e9543e4b4e" /><Relationship Type="http://schemas.openxmlformats.org/officeDocument/2006/relationships/worksheet" Target="/xl/worksheets/sheet10.xml" Id="R22ac425c7c46469b"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4" hidden="0" customWidth="1"/>
    <x:col min="2" max="2" width="14"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s>
  <x:sheetData>
    <x:row r="1" ht="25" customHeight="1">
      <x:c r="A1" s="9" t="str">
        <x:v>LEADSCORER  /  AGENCY EVALUATION SCORECARD</x:v>
      </x:c>
      <x:c r="B1" s="9"/>
      <x:c r="C1" s="9"/>
      <x:c r="D1" s="9"/>
      <x:c r="E1" s="9"/>
      <x:c r="F1" s="9"/>
      <x:c r="G1" s="9"/>
      <x:c r="H1" s="9"/>
    </x:row>
    <x:row r="2" ht="25" customHeight="1">
      <x:c r="A2" s="9"/>
      <x:c r="B2" s="9"/>
      <x:c r="C2" s="9"/>
      <x:c r="D2" s="9"/>
      <x:c r="E2" s="9"/>
      <x:c r="F2" s="9"/>
      <x:c r="G2" s="9"/>
      <x:c r="H2" s="9"/>
    </x:row>
    <x:row r="3" ht="38" customHeight="1">
      <x:c r="A3" s="12" t="str">
        <x:v>Compare the evidence. Understand the cost. Know what must be resolved before you sign.</x:v>
      </x:c>
      <x:c r="B3" s="12"/>
      <x:c r="C3" s="12"/>
      <x:c r="D3" s="12"/>
      <x:c r="E3" s="12"/>
      <x:c r="F3" s="12"/>
      <x:c r="G3" s="12"/>
      <x:c r="H3" s="12"/>
    </x:row>
    <x:row r="4" ht="23" customHeight="1">
      <x:c r="A4" s="6"/>
      <x:c r="B4" s="6"/>
      <x:c r="C4" s="6"/>
      <x:c r="D4" s="6"/>
      <x:c r="E4" s="6"/>
      <x:c r="F4" s="6"/>
      <x:c r="G4" s="6"/>
      <x:c r="H4" s="6"/>
    </x:row>
    <x:row r="5" ht="24" customHeight="1">
      <x:c r="A5" s="15" t="str">
        <x:v>30 criteria  •  6 critical checks  •  3 agencies  •  One consistent comparison</x:v>
      </x:c>
      <x:c r="B5" s="15"/>
      <x:c r="C5" s="15"/>
      <x:c r="D5" s="15"/>
      <x:c r="E5" s="15"/>
      <x:c r="F5" s="15"/>
      <x:c r="G5" s="15"/>
      <x:c r="H5" s="15"/>
    </x:row>
    <x:row r="6" ht="24" customHeight="1">
      <x:c r="A6" s="15"/>
      <x:c r="B6" s="15"/>
      <x:c r="C6" s="15"/>
      <x:c r="D6" s="15"/>
      <x:c r="E6" s="15"/>
      <x:c r="F6" s="15"/>
      <x:c r="G6" s="15"/>
      <x:c r="H6" s="15"/>
    </x:row>
    <x:row r="7" ht="23" customHeight="1">
      <x:c r="A7" s="6"/>
      <x:c r="B7" s="6"/>
      <x:c r="C7" s="6"/>
      <x:c r="D7" s="6"/>
      <x:c r="E7" s="6"/>
      <x:c r="F7" s="6"/>
      <x:c r="G7" s="6"/>
      <x:c r="H7" s="6"/>
    </x:row>
    <x:row r="8" ht="23" customHeight="1">
      <x:c r="A8" s="15" t="str">
        <x:v>01  Set the brief</x:v>
      </x:c>
      <x:c r="B8" s="15"/>
      <x:c r="C8" s="18" t="str">
        <x:v>In Setup, name the agencies and define the same market, currency and planning period. Change shared weights in Rubric before you score. Zero weight excludes a criterion for all agencies, never just one.</x:v>
      </x:c>
      <x:c r="D8" s="18"/>
      <x:c r="E8" s="18"/>
      <x:c r="F8" s="18"/>
      <x:c r="G8" s="18"/>
      <x:c r="H8" s="18"/>
    </x:row>
    <x:row r="9" ht="23" customHeight="1">
      <x:c r="A9" s="15"/>
      <x:c r="B9" s="15"/>
      <x:c r="C9" s="18"/>
      <x:c r="D9" s="18"/>
      <x:c r="E9" s="18"/>
      <x:c r="F9" s="18"/>
      <x:c r="G9" s="18"/>
      <x:c r="H9" s="18"/>
    </x:row>
    <x:row r="10" ht="23" customHeight="1">
      <x:c r="A10" s="15"/>
      <x:c r="B10" s="15"/>
      <x:c r="C10" s="18"/>
      <x:c r="D10" s="18"/>
      <x:c r="E10" s="18"/>
      <x:c r="F10" s="18"/>
      <x:c r="G10" s="18"/>
      <x:c r="H10" s="18"/>
    </x:row>
    <x:row r="11" ht="23" customHeight="1">
      <x:c r="A11" s="6"/>
      <x:c r="B11" s="6"/>
      <x:c r="C11" s="6"/>
      <x:c r="D11" s="6"/>
      <x:c r="E11" s="6"/>
      <x:c r="F11" s="6"/>
      <x:c r="G11" s="6"/>
      <x:c r="H11" s="6"/>
    </x:row>
    <x:row r="12" ht="23" customHeight="1">
      <x:c r="A12" s="15" t="str">
        <x:v>02  Ask for evidence</x:v>
      </x:c>
      <x:c r="B12" s="15"/>
      <x:c r="C12" s="18" t="str">
        <x:v>Use Rubric for the question, evidence request and scoring anchors. Review the proposal, relevant contract sections, a sample list, messages, a handoff, reporting and any relevant reference.</x:v>
      </x:c>
      <x:c r="D12" s="18"/>
      <x:c r="E12" s="18"/>
      <x:c r="F12" s="18"/>
      <x:c r="G12" s="18"/>
      <x:c r="H12" s="18"/>
    </x:row>
    <x:row r="13" ht="23" customHeight="1">
      <x:c r="A13" s="15"/>
      <x:c r="B13" s="15"/>
      <x:c r="C13" s="18"/>
      <x:c r="D13" s="18"/>
      <x:c r="E13" s="18"/>
      <x:c r="F13" s="18"/>
      <x:c r="G13" s="18"/>
      <x:c r="H13" s="18"/>
    </x:row>
    <x:row r="14" ht="23" customHeight="1">
      <x:c r="A14" s="15"/>
      <x:c r="B14" s="15"/>
      <x:c r="C14" s="18"/>
      <x:c r="D14" s="18"/>
      <x:c r="E14" s="18"/>
      <x:c r="F14" s="18"/>
      <x:c r="G14" s="18"/>
      <x:c r="H14" s="18"/>
    </x:row>
    <x:row r="15" ht="23" customHeight="1">
      <x:c r="A15" s="6"/>
      <x:c r="B15" s="6"/>
      <x:c r="C15" s="6"/>
      <x:c r="D15" s="6"/>
      <x:c r="E15" s="6"/>
      <x:c r="F15" s="6"/>
      <x:c r="G15" s="6"/>
      <x:c r="H15" s="6"/>
    </x:row>
    <x:row r="16" ht="23" customHeight="1">
      <x:c r="A16" s="15" t="str">
        <x:v>03  Score each agency</x:v>
      </x:c>
      <x:c r="B16" s="15"/>
      <x:c r="C16" s="18" t="str">
        <x:v>In Agency A/B/C, enter a whole-number rating from 0 to 5, an evidence level and a reference. Documented or Verified entries require a reference. Blue cells are inputs.</x:v>
      </x:c>
      <x:c r="D16" s="18"/>
      <x:c r="E16" s="18"/>
      <x:c r="F16" s="18"/>
      <x:c r="G16" s="18"/>
      <x:c r="H16" s="18"/>
    </x:row>
    <x:row r="17" ht="23" customHeight="1">
      <x:c r="A17" s="15"/>
      <x:c r="B17" s="15"/>
      <x:c r="C17" s="18"/>
      <x:c r="D17" s="18"/>
      <x:c r="E17" s="18"/>
      <x:c r="F17" s="18"/>
      <x:c r="G17" s="18"/>
      <x:c r="H17" s="18"/>
    </x:row>
    <x:row r="18" ht="23" customHeight="1">
      <x:c r="A18" s="15"/>
      <x:c r="B18" s="15"/>
      <x:c r="C18" s="18"/>
      <x:c r="D18" s="18"/>
      <x:c r="E18" s="18"/>
      <x:c r="F18" s="18"/>
      <x:c r="G18" s="18"/>
      <x:c r="H18" s="18"/>
    </x:row>
    <x:row r="19" ht="23" customHeight="1">
      <x:c r="A19" s="6"/>
      <x:c r="B19" s="6"/>
      <x:c r="C19" s="6"/>
      <x:c r="D19" s="6"/>
      <x:c r="E19" s="6"/>
      <x:c r="F19" s="6"/>
      <x:c r="G19" s="6"/>
      <x:c r="H19" s="6"/>
    </x:row>
    <x:row r="20" ht="23" customHeight="1">
      <x:c r="A20" s="15" t="str">
        <x:v>04  Resolve critical checks</x:v>
      </x:c>
      <x:c r="B20" s="15"/>
      <x:c r="C20" s="18" t="str">
        <x:v>Pass requires a specific evidence note. Resolve means an open condition. Fail means a confirmed unacceptable issue. Missing evidence is not proof of wrongdoing.</x:v>
      </x:c>
      <x:c r="D20" s="18"/>
      <x:c r="E20" s="18"/>
      <x:c r="F20" s="18"/>
      <x:c r="G20" s="18"/>
      <x:c r="H20" s="18"/>
    </x:row>
    <x:row r="21" ht="23" customHeight="1">
      <x:c r="A21" s="15"/>
      <x:c r="B21" s="15"/>
      <x:c r="C21" s="18"/>
      <x:c r="D21" s="18"/>
      <x:c r="E21" s="18"/>
      <x:c r="F21" s="18"/>
      <x:c r="G21" s="18"/>
      <x:c r="H21" s="18"/>
    </x:row>
    <x:row r="22" ht="23" customHeight="1">
      <x:c r="A22" s="15"/>
      <x:c r="B22" s="15"/>
      <x:c r="C22" s="18"/>
      <x:c r="D22" s="18"/>
      <x:c r="E22" s="18"/>
      <x:c r="F22" s="18"/>
      <x:c r="G22" s="18"/>
      <x:c r="H22" s="18"/>
    </x:row>
    <x:row r="23" ht="23" customHeight="1">
      <x:c r="A23" s="6"/>
      <x:c r="B23" s="6"/>
      <x:c r="C23" s="6"/>
      <x:c r="D23" s="6"/>
      <x:c r="E23" s="6"/>
      <x:c r="F23" s="6"/>
      <x:c r="G23" s="6"/>
      <x:c r="H23" s="6"/>
    </x:row>
    <x:row r="24" ht="23" customHeight="1">
      <x:c r="A24" s="15" t="str">
        <x:v>05  Compare like for like</x:v>
      </x:c>
      <x:c r="B24" s="15"/>
      <x:c r="C24" s="18" t="str">
        <x:v>Complete Costs using the same currency and period, with explicit zeroes where a cost is absent. Review Compare. Earned points are provisional until all active criteria and critical checks are complete.</x:v>
      </x:c>
      <x:c r="D24" s="18"/>
      <x:c r="E24" s="18"/>
      <x:c r="F24" s="18"/>
      <x:c r="G24" s="18"/>
      <x:c r="H24" s="18"/>
    </x:row>
    <x:row r="25" ht="23" customHeight="1">
      <x:c r="A25" s="15"/>
      <x:c r="B25" s="15"/>
      <x:c r="C25" s="18"/>
      <x:c r="D25" s="18"/>
      <x:c r="E25" s="18"/>
      <x:c r="F25" s="18"/>
      <x:c r="G25" s="18"/>
      <x:c r="H25" s="18"/>
    </x:row>
    <x:row r="26" ht="23" customHeight="1">
      <x:c r="A26" s="15"/>
      <x:c r="B26" s="15"/>
      <x:c r="C26" s="18"/>
      <x:c r="D26" s="18"/>
      <x:c r="E26" s="18"/>
      <x:c r="F26" s="18"/>
      <x:c r="G26" s="18"/>
      <x:c r="H26" s="18"/>
    </x:row>
    <x:row r="27" ht="23" customHeight="1">
      <x:c r="A27" s="6"/>
      <x:c r="B27" s="6"/>
      <x:c r="C27" s="6"/>
      <x:c r="D27" s="6"/>
      <x:c r="E27" s="6"/>
      <x:c r="F27" s="6"/>
      <x:c r="G27" s="6"/>
      <x:c r="H27" s="6"/>
    </x:row>
    <x:row r="28" ht="23" customHeight="1">
      <x:c r="A28" s="6"/>
      <x:c r="B28" s="6"/>
      <x:c r="C28" s="6"/>
      <x:c r="D28" s="6"/>
      <x:c r="E28" s="6"/>
      <x:c r="F28" s="6"/>
      <x:c r="G28" s="6"/>
      <x:c r="H28" s="6"/>
    </x:row>
    <x:row r="29" ht="32" customHeight="1">
      <x:c r="A29" s="9" t="str">
        <x:v>RATING: HOW WELL DOES THE AGENCY MEET THE NEED?</x:v>
      </x:c>
      <x:c r="B29" s="9"/>
      <x:c r="C29" s="9"/>
      <x:c r="D29" s="9"/>
      <x:c r="E29" s="9" t="str">
        <x:v>EVIDENCE: HOW WELL IS THAT ANSWER SUPPORTED?</x:v>
      </x:c>
      <x:c r="F29" s="9"/>
      <x:c r="G29" s="9"/>
      <x:c r="H29" s="9"/>
    </x:row>
    <x:row r="30" ht="28" customHeight="1">
      <x:c r="A30" s="6" t="str">
        <x:v>0</x:v>
      </x:c>
      <x:c r="B30" s="18" t="str">
        <x:v>Does not meet the requirement</x:v>
      </x:c>
      <x:c r="C30" s="18"/>
      <x:c r="D30" s="18"/>
      <x:c r="E30" s="15" t="str">
        <x:v>Not supplied</x:v>
      </x:c>
      <x:c r="F30" s="15"/>
      <x:c r="G30" s="18" t="str">
        <x:v>Cap 0. Nothing usable supplied after a request.</x:v>
      </x:c>
      <x:c r="H30" s="18"/>
    </x:row>
    <x:row r="31" ht="28" customHeight="1">
      <x:c r="A31" s="6" t="str">
        <x:v>1</x:v>
      </x:c>
      <x:c r="B31" s="18" t="str">
        <x:v>Very weak</x:v>
      </x:c>
      <x:c r="C31" s="18"/>
      <x:c r="D31" s="18"/>
      <x:c r="E31" s="15"/>
      <x:c r="F31" s="15"/>
      <x:c r="G31" s="18"/>
      <x:c r="H31" s="18"/>
    </x:row>
    <x:row r="32" ht="28" customHeight="1">
      <x:c r="A32" s="6" t="str">
        <x:v>2</x:v>
      </x:c>
      <x:c r="B32" s="18" t="str">
        <x:v>Partly meets the requirement</x:v>
      </x:c>
      <x:c r="C32" s="18"/>
      <x:c r="D32" s="18"/>
      <x:c r="E32" s="15" t="str">
        <x:v>Claim only</x:v>
      </x:c>
      <x:c r="F32" s="15"/>
      <x:c r="G32" s="18" t="str">
        <x:v>Cap 1. Verbal assertion or unsubstantiated sales claim.</x:v>
      </x:c>
      <x:c r="H32" s="18"/>
    </x:row>
    <x:row r="33" ht="28" customHeight="1">
      <x:c r="A33" s="6" t="str">
        <x:v>3</x:v>
      </x:c>
      <x:c r="B33" s="18" t="str">
        <x:v>Meets the written requirement</x:v>
      </x:c>
      <x:c r="C33" s="18"/>
      <x:c r="D33" s="18"/>
      <x:c r="E33" s="15"/>
      <x:c r="F33" s="15"/>
      <x:c r="G33" s="18"/>
      <x:c r="H33" s="18"/>
    </x:row>
    <x:row r="34" ht="28" customHeight="1">
      <x:c r="A34" s="6" t="str">
        <x:v>4</x:v>
      </x:c>
      <x:c r="B34" s="18" t="str">
        <x:v>Strong; goes beyond the minimum</x:v>
      </x:c>
      <x:c r="C34" s="18"/>
      <x:c r="D34" s="18"/>
      <x:c r="E34" s="15" t="str">
        <x:v>Documented</x:v>
      </x:c>
      <x:c r="F34" s="15"/>
      <x:c r="G34" s="18" t="str">
        <x:v>Cap 3. Relevant written specifics or a supplied artefact.</x:v>
      </x:c>
      <x:c r="H34" s="18"/>
    </x:row>
    <x:row r="35" ht="28" customHeight="1">
      <x:c r="A35" s="6" t="str">
        <x:v>5</x:v>
      </x:c>
      <x:c r="B35" s="18" t="str">
        <x:v>Excellent; see the criterion-specific anchor</x:v>
      </x:c>
      <x:c r="C35" s="18"/>
      <x:c r="D35" s="18"/>
      <x:c r="E35" s="15"/>
      <x:c r="F35" s="15"/>
      <x:c r="G35" s="18"/>
      <x:c r="H35" s="18"/>
    </x:row>
    <x:row r="36" ht="28" customHeight="1">
      <x:c r="A36" s="6"/>
      <x:c r="B36" s="6"/>
      <x:c r="C36" s="6"/>
      <x:c r="D36" s="6"/>
      <x:c r="E36" s="15" t="str">
        <x:v>Verified</x:v>
      </x:c>
      <x:c r="F36" s="15"/>
      <x:c r="G36" s="18" t="str">
        <x:v>Cap 5. You inspected relevant records, tested the process or checked a contract/reference and resolved inconsistencies.</x:v>
      </x:c>
      <x:c r="H36" s="18"/>
    </x:row>
    <x:row r="37" ht="28" customHeight="1">
      <x:c r="A37" s="6"/>
      <x:c r="B37" s="6"/>
      <x:c r="C37" s="6"/>
      <x:c r="D37" s="6"/>
      <x:c r="E37" s="15"/>
      <x:c r="F37" s="15"/>
      <x:c r="G37" s="18"/>
      <x:c r="H37" s="18"/>
    </x:row>
    <x:row r="38" ht="23" customHeight="1">
      <x:c r="A38" s="6"/>
      <x:c r="B38" s="6"/>
      <x:c r="C38" s="6"/>
      <x:c r="D38" s="6"/>
      <x:c r="E38" s="6"/>
      <x:c r="F38" s="6"/>
      <x:c r="G38" s="6"/>
      <x:c r="H38" s="6"/>
    </x:row>
    <x:row r="39" ht="24" customHeight="1">
      <x:c r="A39" s="20" t="str">
        <x:v>Adjusted rating = the lower of your rating and the evidence cap. Points = adjusted rating ÷ 5 × criterion weight ÷ total active weight × 100. Unfinished criteria earn zero provisionally; the remaining weights are not inflated.</x:v>
      </x:c>
      <x:c r="B39" s="20"/>
      <x:c r="C39" s="20"/>
      <x:c r="D39" s="20"/>
      <x:c r="E39" s="20"/>
      <x:c r="F39" s="20"/>
      <x:c r="G39" s="20"/>
      <x:c r="H39" s="20"/>
    </x:row>
    <x:row r="40" ht="24" customHeight="1">
      <x:c r="A40" s="20"/>
      <x:c r="B40" s="20"/>
      <x:c r="C40" s="20"/>
      <x:c r="D40" s="20"/>
      <x:c r="E40" s="20"/>
      <x:c r="F40" s="20"/>
      <x:c r="G40" s="20"/>
      <x:c r="H40" s="20"/>
    </x:row>
    <x:row r="41" ht="24" customHeight="1">
      <x:c r="A41" s="20"/>
      <x:c r="B41" s="20"/>
      <x:c r="C41" s="20"/>
      <x:c r="D41" s="20"/>
      <x:c r="E41" s="20"/>
      <x:c r="F41" s="20"/>
      <x:c r="G41" s="20"/>
      <x:c r="H41" s="20"/>
    </x:row>
    <x:row r="42" ht="23" customHeight="1">
      <x:c r="A42" s="6"/>
      <x:c r="B42" s="6"/>
      <x:c r="C42" s="6"/>
      <x:c r="D42" s="6"/>
      <x:c r="E42" s="6"/>
      <x:c r="F42" s="6"/>
      <x:c r="G42" s="6"/>
      <x:c r="H42" s="6"/>
    </x:row>
    <x:row r="43" ht="24" customHeight="1">
      <x:c r="A43" s="18" t="str">
        <x:v>Default decision rules: any Fail = Do not proceed. Any Resolve = Resolve critical issues. Missing critical checks or ratings = Complete the assessment. With all checks passed and assessment complete: 80+ = Shortlist; 65–79.9 = Clarify before pilot; below 65 = Not ready to shortlist.</x:v>
      </x:c>
      <x:c r="B43" s="18"/>
      <x:c r="C43" s="18"/>
      <x:c r="D43" s="18"/>
      <x:c r="E43" s="18"/>
      <x:c r="F43" s="18"/>
      <x:c r="G43" s="18"/>
      <x:c r="H43" s="18"/>
    </x:row>
    <x:row r="44" ht="24" customHeight="1">
      <x:c r="A44" s="18"/>
      <x:c r="B44" s="18"/>
      <x:c r="C44" s="18"/>
      <x:c r="D44" s="18"/>
      <x:c r="E44" s="18"/>
      <x:c r="F44" s="18"/>
      <x:c r="G44" s="18"/>
      <x:c r="H44" s="18"/>
    </x:row>
    <x:row r="45" ht="24" customHeight="1">
      <x:c r="A45" s="18"/>
      <x:c r="B45" s="18"/>
      <x:c r="C45" s="18"/>
      <x:c r="D45" s="18"/>
      <x:c r="E45" s="18"/>
      <x:c r="F45" s="18"/>
      <x:c r="G45" s="18"/>
      <x:c r="H45" s="18"/>
    </x:row>
    <x:row r="46" ht="23" customHeight="1">
      <x:c r="A46" s="6"/>
      <x:c r="B46" s="6"/>
      <x:c r="C46" s="6"/>
      <x:c r="D46" s="6"/>
      <x:c r="E46" s="6"/>
      <x:c r="F46" s="6"/>
      <x:c r="G46" s="6"/>
      <x:c r="H46" s="6"/>
    </x:row>
    <x:row r="47" ht="24" customHeight="1">
      <x:c r="A47" s="20" t="str">
        <x:v>These weights, evidence caps and thresholds are a proposed LeadScorer buying framework, not an independently validated benchmark or prediction of results. Apply it equally to LeadScorer, retainers, performance-based agencies and hybrid providers. No pricing model earns automatic points.</x:v>
      </x:c>
      <x:c r="B47" s="20"/>
      <x:c r="C47" s="20"/>
      <x:c r="D47" s="20"/>
      <x:c r="E47" s="20"/>
      <x:c r="F47" s="20"/>
      <x:c r="G47" s="20"/>
      <x:c r="H47" s="20"/>
    </x:row>
    <x:row r="48" ht="24" customHeight="1">
      <x:c r="A48" s="20"/>
      <x:c r="B48" s="20"/>
      <x:c r="C48" s="20"/>
      <x:c r="D48" s="20"/>
      <x:c r="E48" s="20"/>
      <x:c r="F48" s="20"/>
      <x:c r="G48" s="20"/>
      <x:c r="H48" s="20"/>
    </x:row>
    <x:row r="49" ht="24" customHeight="1">
      <x:c r="A49" s="20"/>
      <x:c r="B49" s="20"/>
      <x:c r="C49" s="20"/>
      <x:c r="D49" s="20"/>
      <x:c r="E49" s="20"/>
      <x:c r="F49" s="20"/>
      <x:c r="G49" s="20"/>
      <x:c r="H49" s="20"/>
    </x:row>
    <x:row r="50" ht="23" customHeight="1">
      <x:c r="A50" s="6"/>
      <x:c r="B50" s="6"/>
      <x:c r="C50" s="6"/>
      <x:c r="D50" s="6"/>
      <x:c r="E50" s="6"/>
      <x:c r="F50" s="6"/>
      <x:c r="G50" s="6"/>
      <x:c r="H50" s="6"/>
    </x:row>
    <x:row r="51" ht="24" customHeight="1">
      <x:c r="A51" s="18" t="str">
        <x:v>Verified means checked by the evaluator, not externally certified. Use redacted evidence and non-sensitive references. This is a procurement aid, not legal advice; obtain advice for the actual markets and channels. See Sources for primary guidance and review dates.</x:v>
      </x:c>
      <x:c r="B51" s="18"/>
      <x:c r="C51" s="18"/>
      <x:c r="D51" s="18"/>
      <x:c r="E51" s="18"/>
      <x:c r="F51" s="18"/>
      <x:c r="G51" s="18"/>
      <x:c r="H51" s="18"/>
    </x:row>
    <x:row r="52" ht="24" customHeight="1">
      <x:c r="A52" s="18"/>
      <x:c r="B52" s="18"/>
      <x:c r="C52" s="18"/>
      <x:c r="D52" s="18"/>
      <x:c r="E52" s="18"/>
      <x:c r="F52" s="18"/>
      <x:c r="G52" s="18"/>
      <x:c r="H52" s="18"/>
    </x:row>
    <x:row r="53" ht="24" customHeight="1">
      <x:c r="A53" s="18"/>
      <x:c r="B53" s="18"/>
      <x:c r="C53" s="18"/>
      <x:c r="D53" s="18"/>
      <x:c r="E53" s="18"/>
      <x:c r="F53" s="18"/>
      <x:c r="G53" s="18"/>
      <x:c r="H53" s="18"/>
    </x:row>
    <x:row r="54" ht="23" customHeight="1">
      <x:c r="A54" s="6"/>
      <x:c r="B54" s="6"/>
      <x:c r="C54" s="6"/>
      <x:c r="D54" s="6"/>
      <x:c r="E54" s="6"/>
      <x:c r="F54" s="6"/>
      <x:c r="G54" s="6"/>
      <x:c r="H54" s="6"/>
    </x:row>
    <x:row r="55" ht="23" customHeight="1">
      <x:c r="A55" s="12" t="str">
        <x:v>Workbook version 1.0  |  Prepared 26 September 2026  |  leadscorer.co</x:v>
      </x:c>
      <x:c r="B55" s="12"/>
      <x:c r="C55" s="12"/>
      <x:c r="D55" s="12"/>
      <x:c r="E55" s="12"/>
      <x:c r="F55" s="12"/>
      <x:c r="G55" s="12"/>
      <x:c r="H55" s="12"/>
    </x:row>
    <x:row r="56" ht="23" customHeight="1">
      <x:c r="A56" s="12"/>
      <x:c r="B56" s="12"/>
      <x:c r="C56" s="12"/>
      <x:c r="D56" s="12"/>
      <x:c r="E56" s="12"/>
      <x:c r="F56" s="12"/>
      <x:c r="G56" s="12"/>
      <x:c r="H56" s="12"/>
    </x:row>
    <x:row r="57" ht="23" customHeight="1">
      <x:c r="A57" s="6"/>
      <x:c r="B57" s="6"/>
      <x:c r="C57" s="6"/>
      <x:c r="D57" s="6"/>
      <x:c r="E57" s="6"/>
      <x:c r="F57" s="6"/>
      <x:c r="G57" s="6"/>
      <x:c r="H57" s="6"/>
    </x:row>
    <x:row r="58" ht="23" customHeight="1">
      <x:c r="A58" s="6"/>
      <x:c r="B58" s="6"/>
      <x:c r="C58" s="6"/>
      <x:c r="D58" s="6"/>
      <x:c r="E58" s="6"/>
      <x:c r="F58" s="6"/>
      <x:c r="G58" s="6"/>
      <x:c r="H58" s="6"/>
    </x:row>
  </x:sheetData>
  <x:mergeCells>
    <x:mergeCell ref="A1:H2"/>
    <x:mergeCell ref="A3:H3"/>
    <x:mergeCell ref="A5:H6"/>
    <x:mergeCell ref="A8:B10"/>
    <x:mergeCell ref="C8:H10"/>
    <x:mergeCell ref="A12:B14"/>
    <x:mergeCell ref="C12:H14"/>
    <x:mergeCell ref="A16:B18"/>
    <x:mergeCell ref="C16:H18"/>
    <x:mergeCell ref="A20:B22"/>
    <x:mergeCell ref="C20:H22"/>
    <x:mergeCell ref="A24:B26"/>
    <x:mergeCell ref="C24:H26"/>
    <x:mergeCell ref="A29:D29"/>
    <x:mergeCell ref="E29:H29"/>
    <x:mergeCell ref="B30:D30"/>
    <x:mergeCell ref="B31:D31"/>
    <x:mergeCell ref="B32:D32"/>
    <x:mergeCell ref="B33:D33"/>
    <x:mergeCell ref="B34:D34"/>
    <x:mergeCell ref="B35:D35"/>
    <x:mergeCell ref="E30:F31"/>
    <x:mergeCell ref="G30:H31"/>
    <x:mergeCell ref="E32:F33"/>
    <x:mergeCell ref="G32:H33"/>
    <x:mergeCell ref="E34:F35"/>
    <x:mergeCell ref="G34:H35"/>
    <x:mergeCell ref="E36:F37"/>
    <x:mergeCell ref="G36:H37"/>
    <x:mergeCell ref="A39:H41"/>
    <x:mergeCell ref="A43:H45"/>
    <x:mergeCell ref="A47:H49"/>
    <x:mergeCell ref="A51:H53"/>
    <x:mergeCell ref="A55:H56"/>
  </x:mergeCells>
  <x:pageMargins left="0.7" right="0.7" top="0.75" bottom="0.75" header="0.3" footer="0.3"/>
</x:worksheet>
</file>

<file path=xl/worksheets/sheet2.xml><?xml version="1.0" encoding="utf-8"?>
<x:worksheet xmlns:x="http://schemas.openxmlformats.org/spreadsheetml/2006/main">
  <x:sheetFormatPr defaultRowHeight="15"/>
  <x:cols>
    <x:col min="1" max="1" width="17" hidden="0" customWidth="1"/>
    <x:col min="2" max="2" width="17" hidden="0" customWidth="1"/>
    <x:col min="3" max="3" width="17" hidden="0" customWidth="1"/>
    <x:col min="4" max="4" width="17" hidden="0" customWidth="1"/>
    <x:col min="5" max="5" width="17" hidden="0" customWidth="1"/>
    <x:col min="6" max="6" width="17" hidden="0" customWidth="1"/>
    <x:col min="7" max="7" width="17" hidden="0" customWidth="1"/>
    <x:col min="8" max="8" width="17" hidden="0" customWidth="1"/>
  </x:cols>
  <x:sheetData>
    <x:row r="1" ht="25" customHeight="1">
      <x:c r="A1" s="9" t="str">
        <x:v>01  /  SET THE COMPARISON</x:v>
      </x:c>
      <x:c r="B1" s="9"/>
      <x:c r="C1" s="9"/>
      <x:c r="D1" s="9"/>
      <x:c r="E1" s="9"/>
      <x:c r="F1" s="9"/>
      <x:c r="G1" s="9"/>
      <x:c r="H1" s="9"/>
    </x:row>
    <x:row r="2" ht="25" customHeight="1">
      <x:c r="A2" s="9"/>
      <x:c r="B2" s="9"/>
      <x:c r="C2" s="9"/>
      <x:c r="D2" s="9"/>
      <x:c r="E2" s="9"/>
      <x:c r="F2" s="9"/>
      <x:c r="G2" s="9"/>
      <x:c r="H2" s="9"/>
    </x:row>
    <x:row r="3" ht="38" customHeight="1">
      <x:c r="A3" s="12" t="str">
        <x:v>Use one scope and one set of weights for all agencies. Edit blue cells only.</x:v>
      </x:c>
      <x:c r="B3" s="12"/>
      <x:c r="C3" s="12"/>
      <x:c r="D3" s="12"/>
      <x:c r="E3" s="12"/>
      <x:c r="F3" s="12"/>
      <x:c r="G3" s="12"/>
      <x:c r="H3" s="12"/>
    </x:row>
    <x:row r="4" ht="23" customHeight="1">
      <x:c r="A4" s="9" t="str">
        <x:v>ENGAGEMENT</x:v>
      </x:c>
      <x:c r="B4" s="9"/>
      <x:c r="C4" s="9"/>
      <x:c r="D4" s="9"/>
      <x:c r="E4" s="6"/>
      <x:c r="F4" s="9" t="str">
        <x:v>SHARED RULES</x:v>
      </x:c>
      <x:c r="G4" s="9"/>
      <x:c r="H4" s="9"/>
    </x:row>
    <x:row r="5" ht="23" customHeight="1">
      <x:c r="A5" s="6" t="str">
        <x:v>Your company</x:v>
      </x:c>
      <x:c r="B5" s="24"/>
      <x:c r="C5" s="24"/>
      <x:c r="D5" s="24"/>
      <x:c r="E5" s="6"/>
      <x:c r="F5" s="6" t="str">
        <x:v>Months</x:v>
      </x:c>
      <x:c r="G5" s="24" t="n">
        <x:v>3</x:v>
      </x:c>
      <x:c r="H5" s="6"/>
    </x:row>
    <x:row r="6" ht="23" customHeight="1">
      <x:c r="A6" s="6" t="str">
        <x:v>Evaluator</x:v>
      </x:c>
      <x:c r="B6" s="24"/>
      <x:c r="C6" s="24"/>
      <x:c r="D6" s="24"/>
      <x:c r="E6" s="6"/>
      <x:c r="F6" s="6" t="str">
        <x:v>Currency</x:v>
      </x:c>
      <x:c r="G6" s="24" t="str">
        <x:v>USD</x:v>
      </x:c>
      <x:c r="H6" s="6"/>
    </x:row>
    <x:row r="7" ht="23" customHeight="1">
      <x:c r="A7" s="6" t="str">
        <x:v>Review date</x:v>
      </x:c>
      <x:c r="B7" s="26" t="n">
        <x:v>46291</x:v>
      </x:c>
      <x:c r="C7" s="26"/>
      <x:c r="D7" s="26"/>
      <x:c r="E7" s="6"/>
      <x:c r="F7" s="6" t="str">
        <x:v>Shortlist at</x:v>
      </x:c>
      <x:c r="G7" s="24" t="n">
        <x:v>80</x:v>
      </x:c>
      <x:c r="H7" s="6"/>
    </x:row>
    <x:row r="8" ht="23" customHeight="1">
      <x:c r="A8" s="6" t="str">
        <x:v>Target market</x:v>
      </x:c>
      <x:c r="B8" s="24"/>
      <x:c r="C8" s="24"/>
      <x:c r="D8" s="24"/>
      <x:c r="E8" s="6"/>
      <x:c r="F8" s="6" t="str">
        <x:v>Pilot review at</x:v>
      </x:c>
      <x:c r="G8" s="24" t="n">
        <x:v>65</x:v>
      </x:c>
      <x:c r="H8" s="6"/>
    </x:row>
    <x:row r="9" ht="23" customHeight="1">
      <x:c r="A9" s="6"/>
      <x:c r="B9" s="6"/>
      <x:c r="C9" s="6"/>
      <x:c r="D9" s="6"/>
      <x:c r="E9" s="6"/>
      <x:c r="F9" s="6" t="str">
        <x:v>Max rating</x:v>
      </x:c>
      <x:c r="G9" s="6" t="n">
        <x:v>5</x:v>
      </x:c>
      <x:c r="H9" s="6"/>
    </x:row>
    <x:row r="10" ht="23" customHeight="1">
      <x:c r="A10" s="6"/>
      <x:c r="B10" s="6"/>
      <x:c r="C10" s="6"/>
      <x:c r="D10" s="6"/>
      <x:c r="E10" s="6"/>
      <x:c r="F10" s="6"/>
      <x:c r="G10" s="6"/>
      <x:c r="H10" s="6"/>
    </x:row>
    <x:row r="11" ht="23" customHeight="1">
      <x:c r="A11" s="9" t="str">
        <x:v>AGENCY NAMES</x:v>
      </x:c>
      <x:c r="B11" s="9"/>
      <x:c r="C11" s="9"/>
      <x:c r="D11" s="9"/>
      <x:c r="E11" s="9"/>
      <x:c r="F11" s="9" t="str">
        <x:v>MODEL CHECK</x:v>
      </x:c>
      <x:c r="G11" s="9"/>
      <x:c r="H11" s="9"/>
    </x:row>
    <x:row r="12" ht="23" customHeight="1">
      <x:c r="A12" s="6" t="str">
        <x:v>Agency A</x:v>
      </x:c>
      <x:c r="B12" s="6"/>
      <x:c r="C12" s="6" t="str">
        <x:v>Agency B</x:v>
      </x:c>
      <x:c r="D12" s="6"/>
      <x:c r="E12" s="6" t="str">
        <x:v>Agency C</x:v>
      </x:c>
      <x:c r="F12" s="6" t="str">
        <x:f>IF(OR(COUNT('Rubric'!C6:C35)&lt;&gt;30,MIN('Rubric'!C6:C35)&lt;0,SUM('Rubric'!C6:C35)&lt;=0),"Check weights",IF(OR(NOT(ISNUMBER(G5)),G5&lt;=0,NOT(ISNUMBER(G7)),NOT(ISNUMBER(G8)),G7&gt;100,G8&lt;0,G7&lt;=G8,G6=""),"Check setup","Ready"))</x:f>
        <x:v>Ready</x:v>
      </x:c>
      <x:c r="G12" s="6"/>
      <x:c r="H12" s="6"/>
    </x:row>
    <x:row r="13" ht="44" customHeight="1">
      <x:c r="A13" s="24" t="str">
        <x:v>Agency A</x:v>
      </x:c>
      <x:c r="B13" s="6"/>
      <x:c r="C13" s="24" t="str">
        <x:v>Agency B</x:v>
      </x:c>
      <x:c r="D13" s="6"/>
      <x:c r="E13" s="24" t="str">
        <x:v>Agency C</x:v>
      </x:c>
      <x:c r="F13" s="6"/>
      <x:c r="G13" s="6"/>
      <x:c r="H13" s="6"/>
    </x:row>
    <x:row r="14" ht="23" customHeight="1">
      <x:c r="A14" s="6"/>
      <x:c r="B14" s="6"/>
      <x:c r="C14" s="6"/>
      <x:c r="D14" s="6"/>
      <x:c r="E14" s="6"/>
      <x:c r="F14" s="6"/>
      <x:c r="G14" s="6"/>
      <x:c r="H14" s="6"/>
    </x:row>
    <x:row r="15" ht="23" customHeight="1">
      <x:c r="A15" s="6"/>
      <x:c r="B15" s="6"/>
      <x:c r="C15" s="6"/>
      <x:c r="D15" s="6"/>
      <x:c r="E15" s="6"/>
      <x:c r="F15" s="6"/>
      <x:c r="G15" s="6"/>
      <x:c r="H15" s="6"/>
    </x:row>
    <x:row r="16" ht="23" customHeight="1">
      <x:c r="A16" s="9" t="str">
        <x:v>EVIDENCE CAPS (FIXED METHOD)</x:v>
      </x:c>
      <x:c r="B16" s="9"/>
      <x:c r="C16" s="9"/>
      <x:c r="D16" s="9"/>
      <x:c r="E16" s="6"/>
      <x:c r="F16" s="9" t="str">
        <x:v>METHOD NOTES</x:v>
      </x:c>
      <x:c r="G16" s="9"/>
      <x:c r="H16" s="9"/>
    </x:row>
    <x:row r="17" ht="23" customHeight="1">
      <x:c r="A17" s="6"/>
      <x:c r="B17" s="6"/>
      <x:c r="C17" s="6"/>
      <x:c r="D17" s="6"/>
      <x:c r="E17" s="6"/>
      <x:c r="F17" s="20" t="str">
        <x:v>Weights and thresholds are judgement calls, not research-derived performance benchmarks. Set them before reviewing proposals. A zero weight excludes a criterion for every agency; critical checks always remain active.</x:v>
      </x:c>
      <x:c r="G17" s="20"/>
      <x:c r="H17" s="20"/>
    </x:row>
    <x:row r="18" ht="23" customHeight="1">
      <x:c r="A18" s="6" t="str">
        <x:v>Not supplied</x:v>
      </x:c>
      <x:c r="B18" s="6" t="n">
        <x:v>0</x:v>
      </x:c>
      <x:c r="C18" s="6" t="str">
        <x:v>No reference required</x:v>
      </x:c>
      <x:c r="D18" s="6"/>
      <x:c r="E18" s="6"/>
      <x:c r="F18" s="20"/>
      <x:c r="G18" s="20"/>
      <x:c r="H18" s="20"/>
    </x:row>
    <x:row r="19" ht="23" customHeight="1">
      <x:c r="A19" s="6" t="str">
        <x:v>Claim only</x:v>
      </x:c>
      <x:c r="B19" s="6" t="n">
        <x:v>1</x:v>
      </x:c>
      <x:c r="C19" s="6" t="str">
        <x:v>No reference required</x:v>
      </x:c>
      <x:c r="D19" s="6"/>
      <x:c r="E19" s="6"/>
      <x:c r="F19" s="20"/>
      <x:c r="G19" s="20"/>
      <x:c r="H19" s="20"/>
    </x:row>
    <x:row r="20" ht="23" customHeight="1">
      <x:c r="A20" s="6" t="str">
        <x:v>Documented</x:v>
      </x:c>
      <x:c r="B20" s="6" t="n">
        <x:v>3</x:v>
      </x:c>
      <x:c r="C20" s="6" t="str">
        <x:v>Reference required</x:v>
      </x:c>
      <x:c r="D20" s="6"/>
      <x:c r="E20" s="6"/>
      <x:c r="F20" s="20"/>
      <x:c r="G20" s="20"/>
      <x:c r="H20" s="20"/>
    </x:row>
    <x:row r="21" ht="23" customHeight="1">
      <x:c r="A21" s="6" t="str">
        <x:v>Verified</x:v>
      </x:c>
      <x:c r="B21" s="6" t="n">
        <x:v>5</x:v>
      </x:c>
      <x:c r="C21" s="6" t="str">
        <x:v>Reference required</x:v>
      </x:c>
      <x:c r="D21" s="6"/>
      <x:c r="E21" s="6"/>
      <x:c r="F21" s="20"/>
      <x:c r="G21" s="20"/>
      <x:c r="H21" s="20"/>
    </x:row>
    <x:row r="22" ht="23" customHeight="1">
      <x:c r="A22" s="6"/>
      <x:c r="B22" s="6"/>
      <x:c r="C22" s="6"/>
      <x:c r="D22" s="6"/>
      <x:c r="E22" s="6"/>
      <x:c r="F22" s="20"/>
      <x:c r="G22" s="20"/>
      <x:c r="H22" s="20"/>
    </x:row>
    <x:row r="23" ht="23" customHeight="1">
      <x:c r="A23" s="6"/>
      <x:c r="B23" s="6"/>
      <x:c r="C23" s="6"/>
      <x:c r="D23" s="6"/>
      <x:c r="E23" s="6"/>
      <x:c r="F23" s="20"/>
      <x:c r="G23" s="20"/>
      <x:c r="H23" s="20"/>
    </x:row>
    <x:row r="24" ht="23" customHeight="1">
      <x:c r="A24" s="6" t="str">
        <x:v>Total weight</x:v>
      </x:c>
      <x:c r="B24" s="6" t="n">
        <x:f>SUM('Rubric'!C6:C35)</x:f>
        <x:v>100</x:v>
      </x:c>
      <x:c r="C24" s="6"/>
      <x:c r="D24" s="6"/>
      <x:c r="E24" s="6"/>
      <x:c r="F24" s="6"/>
      <x:c r="G24" s="6"/>
      <x:c r="H24" s="6"/>
    </x:row>
    <x:row r="25" ht="23" customHeight="1">
      <x:c r="A25" s="6" t="str">
        <x:v>Active criteria</x:v>
      </x:c>
      <x:c r="B25" s="6" t="n">
        <x:f>COUNTIF('Rubric'!C6:C35,"&gt;0")</x:f>
        <x:v>30</x:v>
      </x:c>
      <x:c r="C25" s="6"/>
      <x:c r="D25" s="6"/>
      <x:c r="E25" s="6"/>
      <x:c r="F25" s="6"/>
      <x:c r="G25" s="6"/>
      <x:c r="H25" s="6"/>
    </x:row>
    <x:row r="26" ht="23" customHeight="1">
      <x:c r="A26" s="6"/>
      <x:c r="B26" s="6"/>
      <x:c r="C26" s="6"/>
      <x:c r="D26" s="6"/>
      <x:c r="E26" s="6"/>
      <x:c r="F26" s="6"/>
      <x:c r="G26" s="6"/>
      <x:c r="H26" s="6"/>
    </x:row>
    <x:row r="27" ht="23" customHeight="1">
      <x:c r="A27" s="6"/>
      <x:c r="B27" s="6"/>
      <x:c r="C27" s="6"/>
      <x:c r="D27" s="6"/>
      <x:c r="E27" s="6"/>
      <x:c r="F27" s="6"/>
      <x:c r="G27" s="6"/>
      <x:c r="H27" s="6"/>
    </x:row>
    <x:row r="28" ht="24" customHeight="1">
      <x:c r="A28" s="20" t="str">
        <x:v>Unknown is not zero: leave a rating blank while waiting for an answer. Select Not supplied and rate 0 only after you have asked and received no usable support. A low provisional score with low coverage is an incomplete assessment, not a settled verdict.</x:v>
      </x:c>
      <x:c r="B28" s="20"/>
      <x:c r="C28" s="20"/>
      <x:c r="D28" s="20"/>
      <x:c r="E28" s="20"/>
      <x:c r="F28" s="20"/>
      <x:c r="G28" s="20"/>
      <x:c r="H28" s="20"/>
    </x:row>
    <x:row r="29" ht="24" customHeight="1">
      <x:c r="A29" s="20"/>
      <x:c r="B29" s="20"/>
      <x:c r="C29" s="20"/>
      <x:c r="D29" s="20"/>
      <x:c r="E29" s="20"/>
      <x:c r="F29" s="20"/>
      <x:c r="G29" s="20"/>
      <x:c r="H29" s="20"/>
    </x:row>
    <x:row r="30" ht="24" customHeight="1">
      <x:c r="A30" s="20"/>
      <x:c r="B30" s="20"/>
      <x:c r="C30" s="20"/>
      <x:c r="D30" s="20"/>
      <x:c r="E30" s="20"/>
      <x:c r="F30" s="20"/>
      <x:c r="G30" s="20"/>
      <x:c r="H30" s="20"/>
    </x:row>
    <x:row r="31" ht="23" customHeight="1">
      <x:c r="A31" s="6"/>
      <x:c r="B31" s="6"/>
      <x:c r="C31" s="6"/>
      <x:c r="D31" s="6"/>
      <x:c r="E31" s="6"/>
      <x:c r="F31" s="6"/>
      <x:c r="G31" s="6"/>
      <x:c r="H31" s="6"/>
    </x:row>
    <x:row r="32" ht="23" customHeight="1">
      <x:c r="A32" s="6"/>
      <x:c r="B32" s="6"/>
      <x:c r="C32" s="6"/>
      <x:c r="D32" s="6"/>
      <x:c r="E32" s="6"/>
      <x:c r="F32" s="6"/>
      <x:c r="G32" s="6"/>
      <x:c r="H32" s="6"/>
    </x:row>
    <x:row r="33" ht="23" customHeight="1">
      <x:c r="A33" s="6"/>
      <x:c r="B33" s="6"/>
      <x:c r="C33" s="6"/>
      <x:c r="D33" s="6"/>
      <x:c r="E33" s="6"/>
      <x:c r="F33" s="6"/>
      <x:c r="G33" s="6"/>
      <x:c r="H33" s="6"/>
    </x:row>
    <x:row r="34" ht="23" customHeight="1">
      <x:c r="A34" s="6"/>
      <x:c r="B34" s="6"/>
      <x:c r="C34" s="6"/>
      <x:c r="D34" s="6"/>
      <x:c r="E34" s="6"/>
      <x:c r="F34" s="6"/>
      <x:c r="G34" s="6"/>
      <x:c r="H34" s="6"/>
    </x:row>
  </x:sheetData>
  <x:mergeCells>
    <x:mergeCell ref="A1:H2"/>
    <x:mergeCell ref="A3:H3"/>
    <x:mergeCell ref="A4:D4"/>
    <x:mergeCell ref="B5:D5"/>
    <x:mergeCell ref="B6:D6"/>
    <x:mergeCell ref="B7:D7"/>
    <x:mergeCell ref="B8:D8"/>
    <x:mergeCell ref="F4:H4"/>
    <x:mergeCell ref="A11:E11"/>
    <x:mergeCell ref="F11:H11"/>
    <x:mergeCell ref="F12:H13"/>
    <x:mergeCell ref="A16:D16"/>
    <x:mergeCell ref="C18:D18"/>
    <x:mergeCell ref="C19:D19"/>
    <x:mergeCell ref="C20:D20"/>
    <x:mergeCell ref="C21:D21"/>
    <x:mergeCell ref="F16:H16"/>
    <x:mergeCell ref="F17:H23"/>
    <x:mergeCell ref="A28:H30"/>
  </x:mergeCells>
  <x:pageMargins left="0.7" right="0.7" top="0.75" bottom="0.75" header="0.3" footer="0.3"/>
</x:worksheet>
</file>

<file path=xl/worksheets/sheet3.xml><?xml version="1.0" encoding="utf-8"?>
<x:worksheet xmlns:x="http://schemas.openxmlformats.org/spreadsheetml/2006/main">
  <x:sheetFormatPr defaultRowHeight="15"/>
  <x:cols>
    <x:col min="1" max="1" width="45" hidden="0" customWidth="1"/>
    <x:col min="2" max="2" width="31" hidden="0" customWidth="1"/>
    <x:col min="3" max="3" width="31" hidden="0" customWidth="1"/>
    <x:col min="4" max="4" width="31" hidden="0" customWidth="1"/>
  </x:cols>
  <x:sheetData>
    <x:row r="1" ht="25" customHeight="1">
      <x:c r="A1" s="9" t="str">
        <x:v>AGENCY COMPARISON  /  DECISION BOARD</x:v>
      </x:c>
      <x:c r="B1" s="9"/>
      <x:c r="C1" s="9"/>
      <x:c r="D1" s="9"/>
    </x:row>
    <x:row r="2" ht="25" customHeight="1">
      <x:c r="A2" s="9"/>
      <x:c r="B2" s="9"/>
      <x:c r="C2" s="9"/>
      <x:c r="D2" s="9"/>
    </x:row>
    <x:row r="3" ht="38" customHeight="1">
      <x:c r="A3" s="12" t="str">
        <x:v>An incomplete score is not a verdict. Check coverage and critical issues before comparing points.</x:v>
      </x:c>
      <x:c r="B3" s="12"/>
      <x:c r="C3" s="12"/>
      <x:c r="D3" s="12"/>
    </x:row>
    <x:row r="4" ht="23" customHeight="1">
      <x:c r="A4" s="6"/>
      <x:c r="B4" s="6"/>
      <x:c r="C4" s="6"/>
      <x:c r="D4" s="6"/>
    </x:row>
    <x:row r="5" ht="32" customHeight="1">
      <x:c r="A5" s="9" t="str">
        <x:v>EVIDENCE &amp; READINESS</x:v>
      </x:c>
      <x:c r="B5" s="9" t="str">
        <x:f>'Setup'!A13</x:f>
        <x:v>Agency A</x:v>
      </x:c>
      <x:c r="C5" s="9" t="str">
        <x:f>'Setup'!C13</x:f>
        <x:v>Agency B</x:v>
      </x:c>
      <x:c r="D5" s="9" t="str">
        <x:f>'Setup'!E13</x:f>
        <x:v>Agency C</x:v>
      </x:c>
    </x:row>
    <x:row r="6" ht="42" customHeight="1">
      <x:c r="A6" s="15" t="str">
        <x:v>Earned points / 100</x:v>
      </x:c>
      <x:c r="B6" s="40" t="n">
        <x:f>'Agency A'!A5</x:f>
        <x:v>0</x:v>
      </x:c>
      <x:c r="C6" s="40" t="n">
        <x:f>'Agency B'!A5</x:f>
        <x:v>0</x:v>
      </x:c>
      <x:c r="D6" s="40" t="n">
        <x:f>'Agency C'!A5</x:f>
        <x:v>0</x:v>
      </x:c>
    </x:row>
    <x:row r="7" ht="31" customHeight="1">
      <x:c r="A7" s="6" t="str">
        <x:v>Weighted assessment complete</x:v>
      </x:c>
      <x:c r="B7" s="34" t="n">
        <x:f>'Agency A'!D5</x:f>
        <x:v>0</x:v>
      </x:c>
      <x:c r="C7" s="34" t="n">
        <x:f>'Agency B'!D5</x:f>
        <x:v>0</x:v>
      </x:c>
      <x:c r="D7" s="34" t="n">
        <x:f>'Agency C'!D5</x:f>
        <x:v>0</x:v>
      </x:c>
    </x:row>
    <x:row r="8" ht="31" customHeight="1">
      <x:c r="A8" s="6" t="str">
        <x:v>Weight supported by documents / checks</x:v>
      </x:c>
      <x:c r="B8" s="34" t="n">
        <x:f>'Agency A'!F41</x:f>
        <x:v>0</x:v>
      </x:c>
      <x:c r="C8" s="34" t="n">
        <x:f>'Agency B'!F41</x:f>
        <x:v>0</x:v>
      </x:c>
      <x:c r="D8" s="34" t="n">
        <x:f>'Agency C'!F41</x:f>
        <x:v>0</x:v>
      </x:c>
    </x:row>
    <x:row r="9" ht="31" customHeight="1">
      <x:c r="A9" s="6" t="str">
        <x:v>Critical checks failed</x:v>
      </x:c>
      <x:c r="B9" s="6" t="n">
        <x:f>COUNTIF('Agency A'!I45:I50,"Fail")</x:f>
        <x:v>0</x:v>
      </x:c>
      <x:c r="C9" s="6" t="n">
        <x:f>COUNTIF('Agency B'!I45:I50,"Fail")</x:f>
        <x:v>0</x:v>
      </x:c>
      <x:c r="D9" s="6" t="n">
        <x:f>COUNTIF('Agency C'!I45:I50,"Fail")</x:f>
        <x:v>0</x:v>
      </x:c>
    </x:row>
    <x:row r="10" ht="31" customHeight="1">
      <x:c r="A10" s="6" t="str">
        <x:v>Critical issues to resolve</x:v>
      </x:c>
      <x:c r="B10" s="6" t="n">
        <x:f>COUNTIF('Agency A'!I45:I50,"Resolve")</x:f>
        <x:v>0</x:v>
      </x:c>
      <x:c r="C10" s="6" t="n">
        <x:f>COUNTIF('Agency B'!I45:I50,"Resolve")</x:f>
        <x:v>0</x:v>
      </x:c>
      <x:c r="D10" s="6" t="n">
        <x:f>COUNTIF('Agency C'!I45:I50,"Resolve")</x:f>
        <x:v>0</x:v>
      </x:c>
    </x:row>
    <x:row r="11" ht="31" customHeight="1">
      <x:c r="A11" s="6" t="str">
        <x:v>Critical checks still unassessed</x:v>
      </x:c>
      <x:c r="B11" s="6" t="n">
        <x:f>COUNTIF('Agency A'!I45:I50,"Not assessed")</x:f>
        <x:v>6</x:v>
      </x:c>
      <x:c r="C11" s="6" t="n">
        <x:f>COUNTIF('Agency B'!I45:I50,"Not assessed")</x:f>
        <x:v>6</x:v>
      </x:c>
      <x:c r="D11" s="6" t="n">
        <x:f>COUNTIF('Agency C'!I45:I50,"Not assessed")</x:f>
        <x:v>6</x:v>
      </x:c>
    </x:row>
    <x:row r="12" ht="58" customHeight="1">
      <x:c r="A12" s="46" t="str">
        <x:v>DECISION</x:v>
      </x:c>
      <x:c r="B12" s="46" t="str">
        <x:f>'Agency A'!G5</x:f>
        <x:v>Not started</x:v>
      </x:c>
      <x:c r="C12" s="46" t="str">
        <x:f>'Agency B'!G5</x:f>
        <x:v>Not started</x:v>
      </x:c>
      <x:c r="D12" s="46" t="str">
        <x:f>'Agency C'!G5</x:f>
        <x:v>Not started</x:v>
      </x:c>
    </x:row>
    <x:row r="13" ht="23" customHeight="1">
      <x:c r="A13" s="6"/>
      <x:c r="B13" s="6"/>
      <x:c r="C13" s="6"/>
      <x:c r="D13" s="6"/>
    </x:row>
    <x:row r="14" ht="23" customHeight="1">
      <x:c r="A14" s="6"/>
      <x:c r="B14" s="6"/>
      <x:c r="C14" s="6"/>
      <x:c r="D14" s="6"/>
    </x:row>
    <x:row r="15" ht="23" customHeight="1">
      <x:c r="A15" s="6"/>
      <x:c r="B15" s="6"/>
      <x:c r="C15" s="6"/>
      <x:c r="D15" s="6"/>
    </x:row>
    <x:row r="16" ht="32" customHeight="1">
      <x:c r="A16" s="9" t="str">
        <x:v>CATEGORY SCORES / 100</x:v>
      </x:c>
      <x:c r="B16" s="9"/>
      <x:c r="C16" s="9"/>
      <x:c r="D16" s="9"/>
    </x:row>
    <x:row r="17" ht="23" customHeight="1">
      <x:c r="A17" s="6" t="str">
        <x:v>Market &amp; offer fit</x:v>
      </x:c>
      <x:c r="B17" s="32" t="n">
        <x:f>IF(SUMIF('Rubric'!$B$6:$B$35,$A17,'Rubric'!$C$6:$C$35)=0,"Excluded",SUMIF('Rubric'!$B$6:$B$35,$A17,'Agency A'!$H$10:$H$39)*SUM('Rubric'!$C$6:$C$35)/SUMIF('Rubric'!$B$6:$B$35,$A17,'Rubric'!$C$6:$C$35))</x:f>
        <x:v>0</x:v>
      </x:c>
      <x:c r="C17" s="32" t="n">
        <x:f>IF(SUMIF('Rubric'!$B$6:$B$35,$A17,'Rubric'!$C$6:$C$35)=0,"Excluded",SUMIF('Rubric'!$B$6:$B$35,$A17,'Agency B'!$H$10:$H$39)*SUM('Rubric'!$C$6:$C$35)/SUMIF('Rubric'!$B$6:$B$35,$A17,'Rubric'!$C$6:$C$35))</x:f>
        <x:v>0</x:v>
      </x:c>
      <x:c r="D17" s="32" t="n">
        <x:f>IF(SUMIF('Rubric'!$B$6:$B$35,$A17,'Rubric'!$C$6:$C$35)=0,"Excluded",SUMIF('Rubric'!$B$6:$B$35,$A17,'Agency C'!$H$10:$H$39)*SUM('Rubric'!$C$6:$C$35)/SUMIF('Rubric'!$B$6:$B$35,$A17,'Rubric'!$C$6:$C$35))</x:f>
        <x:v>0</x:v>
      </x:c>
    </x:row>
    <x:row r="18" ht="23" customHeight="1">
      <x:c r="A18" s="6" t="str">
        <x:v>Meeting quality</x:v>
      </x:c>
      <x:c r="B18" s="32" t="n">
        <x:f>IF(SUMIF('Rubric'!$B$6:$B$35,$A18,'Rubric'!$C$6:$C$35)=0,"Excluded",SUMIF('Rubric'!$B$6:$B$35,$A18,'Agency A'!$H$10:$H$39)*SUM('Rubric'!$C$6:$C$35)/SUMIF('Rubric'!$B$6:$B$35,$A18,'Rubric'!$C$6:$C$35))</x:f>
        <x:v>0</x:v>
      </x:c>
      <x:c r="C18" s="32" t="n">
        <x:f>IF(SUMIF('Rubric'!$B$6:$B$35,$A18,'Rubric'!$C$6:$C$35)=0,"Excluded",SUMIF('Rubric'!$B$6:$B$35,$A18,'Agency B'!$H$10:$H$39)*SUM('Rubric'!$C$6:$C$35)/SUMIF('Rubric'!$B$6:$B$35,$A18,'Rubric'!$C$6:$C$35))</x:f>
        <x:v>0</x:v>
      </x:c>
      <x:c r="D18" s="32" t="n">
        <x:f>IF(SUMIF('Rubric'!$B$6:$B$35,$A18,'Rubric'!$C$6:$C$35)=0,"Excluded",SUMIF('Rubric'!$B$6:$B$35,$A18,'Agency C'!$H$10:$H$39)*SUM('Rubric'!$C$6:$C$35)/SUMIF('Rubric'!$B$6:$B$35,$A18,'Rubric'!$C$6:$C$35))</x:f>
        <x:v>0</x:v>
      </x:c>
    </x:row>
    <x:row r="19" ht="23" customHeight="1">
      <x:c r="A19" s="6" t="str">
        <x:v>Delivery &amp; improvement</x:v>
      </x:c>
      <x:c r="B19" s="32" t="n">
        <x:f>IF(SUMIF('Rubric'!$B$6:$B$35,$A19,'Rubric'!$C$6:$C$35)=0,"Excluded",SUMIF('Rubric'!$B$6:$B$35,$A19,'Agency A'!$H$10:$H$39)*SUM('Rubric'!$C$6:$C$35)/SUMIF('Rubric'!$B$6:$B$35,$A19,'Rubric'!$C$6:$C$35))</x:f>
        <x:v>0</x:v>
      </x:c>
      <x:c r="C19" s="32" t="n">
        <x:f>IF(SUMIF('Rubric'!$B$6:$B$35,$A19,'Rubric'!$C$6:$C$35)=0,"Excluded",SUMIF('Rubric'!$B$6:$B$35,$A19,'Agency B'!$H$10:$H$39)*SUM('Rubric'!$C$6:$C$35)/SUMIF('Rubric'!$B$6:$B$35,$A19,'Rubric'!$C$6:$C$35))</x:f>
        <x:v>0</x:v>
      </x:c>
      <x:c r="D19" s="32" t="n">
        <x:f>IF(SUMIF('Rubric'!$B$6:$B$35,$A19,'Rubric'!$C$6:$C$35)=0,"Excluded",SUMIF('Rubric'!$B$6:$B$35,$A19,'Agency C'!$H$10:$H$39)*SUM('Rubric'!$C$6:$C$35)/SUMIF('Rubric'!$B$6:$B$35,$A19,'Rubric'!$C$6:$C$35))</x:f>
        <x:v>0</x:v>
      </x:c>
    </x:row>
    <x:row r="20" ht="23" customHeight="1">
      <x:c r="A20" s="6" t="str">
        <x:v>Commercial terms</x:v>
      </x:c>
      <x:c r="B20" s="32" t="n">
        <x:f>IF(SUMIF('Rubric'!$B$6:$B$35,$A20,'Rubric'!$C$6:$C$35)=0,"Excluded",SUMIF('Rubric'!$B$6:$B$35,$A20,'Agency A'!$H$10:$H$39)*SUM('Rubric'!$C$6:$C$35)/SUMIF('Rubric'!$B$6:$B$35,$A20,'Rubric'!$C$6:$C$35))</x:f>
        <x:v>0</x:v>
      </x:c>
      <x:c r="C20" s="32" t="n">
        <x:f>IF(SUMIF('Rubric'!$B$6:$B$35,$A20,'Rubric'!$C$6:$C$35)=0,"Excluded",SUMIF('Rubric'!$B$6:$B$35,$A20,'Agency B'!$H$10:$H$39)*SUM('Rubric'!$C$6:$C$35)/SUMIF('Rubric'!$B$6:$B$35,$A20,'Rubric'!$C$6:$C$35))</x:f>
        <x:v>0</x:v>
      </x:c>
      <x:c r="D20" s="32" t="n">
        <x:f>IF(SUMIF('Rubric'!$B$6:$B$35,$A20,'Rubric'!$C$6:$C$35)=0,"Excluded",SUMIF('Rubric'!$B$6:$B$35,$A20,'Agency C'!$H$10:$H$39)*SUM('Rubric'!$C$6:$C$35)/SUMIF('Rubric'!$B$6:$B$35,$A20,'Rubric'!$C$6:$C$35))</x:f>
        <x:v>0</x:v>
      </x:c>
    </x:row>
    <x:row r="21" ht="23" customHeight="1">
      <x:c r="A21" s="6" t="str">
        <x:v>Proof &amp; reporting</x:v>
      </x:c>
      <x:c r="B21" s="32" t="n">
        <x:f>IF(SUMIF('Rubric'!$B$6:$B$35,$A21,'Rubric'!$C$6:$C$35)=0,"Excluded",SUMIF('Rubric'!$B$6:$B$35,$A21,'Agency A'!$H$10:$H$39)*SUM('Rubric'!$C$6:$C$35)/SUMIF('Rubric'!$B$6:$B$35,$A21,'Rubric'!$C$6:$C$35))</x:f>
        <x:v>0</x:v>
      </x:c>
      <x:c r="C21" s="32" t="n">
        <x:f>IF(SUMIF('Rubric'!$B$6:$B$35,$A21,'Rubric'!$C$6:$C$35)=0,"Excluded",SUMIF('Rubric'!$B$6:$B$35,$A21,'Agency B'!$H$10:$H$39)*SUM('Rubric'!$C$6:$C$35)/SUMIF('Rubric'!$B$6:$B$35,$A21,'Rubric'!$C$6:$C$35))</x:f>
        <x:v>0</x:v>
      </x:c>
      <x:c r="D21" s="32" t="n">
        <x:f>IF(SUMIF('Rubric'!$B$6:$B$35,$A21,'Rubric'!$C$6:$C$35)=0,"Excluded",SUMIF('Rubric'!$B$6:$B$35,$A21,'Agency C'!$H$10:$H$39)*SUM('Rubric'!$C$6:$C$35)/SUMIF('Rubric'!$B$6:$B$35,$A21,'Rubric'!$C$6:$C$35))</x:f>
        <x:v>0</x:v>
      </x:c>
    </x:row>
    <x:row r="22" ht="23" customHeight="1">
      <x:c r="A22" s="6" t="str">
        <x:v>Risk &amp; continuity</x:v>
      </x:c>
      <x:c r="B22" s="32" t="n">
        <x:f>IF(SUMIF('Rubric'!$B$6:$B$35,$A22,'Rubric'!$C$6:$C$35)=0,"Excluded",SUMIF('Rubric'!$B$6:$B$35,$A22,'Agency A'!$H$10:$H$39)*SUM('Rubric'!$C$6:$C$35)/SUMIF('Rubric'!$B$6:$B$35,$A22,'Rubric'!$C$6:$C$35))</x:f>
        <x:v>0</x:v>
      </x:c>
      <x:c r="C22" s="32" t="n">
        <x:f>IF(SUMIF('Rubric'!$B$6:$B$35,$A22,'Rubric'!$C$6:$C$35)=0,"Excluded",SUMIF('Rubric'!$B$6:$B$35,$A22,'Agency B'!$H$10:$H$39)*SUM('Rubric'!$C$6:$C$35)/SUMIF('Rubric'!$B$6:$B$35,$A22,'Rubric'!$C$6:$C$35))</x:f>
        <x:v>0</x:v>
      </x:c>
      <x:c r="D22" s="32" t="n">
        <x:f>IF(SUMIF('Rubric'!$B$6:$B$35,$A22,'Rubric'!$C$6:$C$35)=0,"Excluded",SUMIF('Rubric'!$B$6:$B$35,$A22,'Agency C'!$H$10:$H$39)*SUM('Rubric'!$C$6:$C$35)/SUMIF('Rubric'!$B$6:$B$35,$A22,'Rubric'!$C$6:$C$35))</x:f>
        <x:v>0</x:v>
      </x:c>
    </x:row>
    <x:row r="23" ht="23" customHeight="1">
      <x:c r="A23" s="6"/>
      <x:c r="B23" s="6"/>
      <x:c r="C23" s="6"/>
      <x:c r="D23" s="6"/>
    </x:row>
    <x:row r="24" ht="23" customHeight="1">
      <x:c r="A24" s="6"/>
      <x:c r="B24" s="6"/>
      <x:c r="C24" s="6"/>
      <x:c r="D24" s="6"/>
    </x:row>
    <x:row r="25" ht="32" customHeight="1">
      <x:c r="A25" s="9" t="str">
        <x:v>LIKE-FOR-LIKE ECONOMICS</x:v>
      </x:c>
      <x:c r="B25" s="9"/>
      <x:c r="C25" s="9"/>
      <x:c r="D25" s="9"/>
    </x:row>
    <x:row r="26" ht="23" customHeight="1">
      <x:c r="A26" s="6" t="str">
        <x:v>Total planned cost</x:v>
      </x:c>
      <x:c r="B26" s="58" t="str">
        <x:f>IF('Costs'!B24&lt;&gt;"Ready","Not modelled",'Costs'!B31)</x:f>
        <x:v>Not modelled</x:v>
      </x:c>
      <x:c r="C26" s="58" t="str">
        <x:f>IF('Costs'!C24&lt;&gt;"Ready","Not modelled",'Costs'!C31)</x:f>
        <x:v>Not modelled</x:v>
      </x:c>
      <x:c r="D26" s="58" t="str">
        <x:f>IF('Costs'!D24&lt;&gt;"Ready","Not modelled",'Costs'!D31)</x:f>
        <x:v>Not modelled</x:v>
      </x:c>
    </x:row>
    <x:row r="27" ht="23" customHeight="1">
      <x:c r="A27" s="6" t="str">
        <x:v>Qualified-held meetings across period</x:v>
      </x:c>
      <x:c r="B27" s="58" t="str">
        <x:f>IF('Costs'!B24&lt;&gt;"Ready","Not modelled",'Costs'!B32)</x:f>
        <x:v>Not modelled</x:v>
      </x:c>
      <x:c r="C27" s="58" t="str">
        <x:f>IF('Costs'!C24&lt;&gt;"Ready","Not modelled",'Costs'!C32)</x:f>
        <x:v>Not modelled</x:v>
      </x:c>
      <x:c r="D27" s="58" t="str">
        <x:f>IF('Costs'!D24&lt;&gt;"Ready","Not modelled",'Costs'!D32)</x:f>
        <x:v>Not modelled</x:v>
      </x:c>
    </x:row>
    <x:row r="28" ht="23" customHeight="1">
      <x:c r="A28" s="6" t="str">
        <x:v>Cost per qualified-held meeting</x:v>
      </x:c>
      <x:c r="B28" s="58" t="str">
        <x:f>IF('Costs'!B24&lt;&gt;"Ready","Not modelled",'Costs'!B33)</x:f>
        <x:v>Not modelled</x:v>
      </x:c>
      <x:c r="C28" s="58" t="str">
        <x:f>IF('Costs'!C24&lt;&gt;"Ready","Not modelled",'Costs'!C33)</x:f>
        <x:v>Not modelled</x:v>
      </x:c>
      <x:c r="D28" s="58" t="str">
        <x:f>IF('Costs'!D24&lt;&gt;"Ready","Not modelled",'Costs'!D33)</x:f>
        <x:v>Not modelled</x:v>
      </x:c>
    </x:row>
    <x:row r="29" ht="23" customHeight="1">
      <x:c r="A29" s="6"/>
      <x:c r="B29" s="6"/>
      <x:c r="C29" s="6"/>
      <x:c r="D29" s="6"/>
    </x:row>
    <x:row r="30" ht="24" customHeight="1">
      <x:c r="A30" s="20" t="str">
        <x:v>Use this board to decide what to inspect next. No automatic winner is selected. Review missing evidence, critical issues and the cost assumptions, then make the buying decision against your actual constraints.</x:v>
      </x:c>
      <x:c r="B30" s="20"/>
      <x:c r="C30" s="20"/>
      <x:c r="D30" s="20"/>
    </x:row>
    <x:row r="31" ht="24" customHeight="1">
      <x:c r="A31" s="20"/>
      <x:c r="B31" s="20"/>
      <x:c r="C31" s="20"/>
      <x:c r="D31" s="20"/>
    </x:row>
    <x:row r="32" ht="24" customHeight="1">
      <x:c r="A32" s="20"/>
      <x:c r="B32" s="20"/>
      <x:c r="C32" s="20"/>
      <x:c r="D32" s="20"/>
    </x:row>
    <x:row r="33" ht="23" customHeight="1">
      <x:c r="A33" s="6"/>
      <x:c r="B33" s="6"/>
      <x:c r="C33" s="6"/>
      <x:c r="D33" s="6"/>
    </x:row>
    <x:row r="34" ht="30" customHeight="1">
      <x:c r="A34" s="9" t="str">
        <x:v>BUYER'S DECISION / CONDITIONS / NEXT REVIEW DATE</x:v>
      </x:c>
      <x:c r="B34" s="9"/>
      <x:c r="C34" s="9"/>
      <x:c r="D34" s="9"/>
    </x:row>
    <x:row r="35" ht="23" customHeight="1">
      <x:c r="A35" s="24"/>
      <x:c r="B35" s="24"/>
      <x:c r="C35" s="24"/>
      <x:c r="D35" s="24"/>
    </x:row>
    <x:row r="36" ht="23" customHeight="1">
      <x:c r="A36" s="24"/>
      <x:c r="B36" s="24"/>
      <x:c r="C36" s="24"/>
      <x:c r="D36" s="24"/>
    </x:row>
    <x:row r="37" ht="23" customHeight="1">
      <x:c r="A37" s="24"/>
      <x:c r="B37" s="24"/>
      <x:c r="C37" s="24"/>
      <x:c r="D37" s="24"/>
    </x:row>
    <x:row r="38" ht="23" customHeight="1">
      <x:c r="A38" s="24"/>
      <x:c r="B38" s="24"/>
      <x:c r="C38" s="24"/>
      <x:c r="D38" s="24"/>
    </x:row>
    <x:row r="39" ht="23" customHeight="1">
      <x:c r="A39" s="6"/>
      <x:c r="B39" s="6"/>
      <x:c r="C39" s="6"/>
      <x:c r="D39" s="6"/>
    </x:row>
    <x:row r="40" ht="23" customHeight="1">
      <x:c r="A40" s="6"/>
      <x:c r="B40" s="6"/>
      <x:c r="C40" s="6"/>
      <x:c r="D40" s="6"/>
    </x:row>
  </x:sheetData>
  <x:mergeCells>
    <x:mergeCell ref="A1:D2"/>
    <x:mergeCell ref="A3:D3"/>
    <x:mergeCell ref="A30:D32"/>
    <x:mergeCell ref="A34:D34"/>
    <x:mergeCell ref="A35:D38"/>
  </x:mergeCells>
  <x:conditionalFormatting sqref="B17:D22">
    <x:cfRule type="dataBar" priority="1">
      <x:dataBar>
        <x:cfvo type="min"/>
        <x:cfvo type="max"/>
        <x:color rgb="FF823855"/>
      </x:dataBar>
      <x:extLst>
        <x:ext xmlns:x14="http://schemas.microsoft.com/office/spreadsheetml/2009/9/main" uri="{B025F937-C7B1-47D3-B67F-A62EFF666E3E}">
          <x14:id>{E23360D0-40A3-4270-F4F1-A5AC385E9C73}</x14:id>
        </x:ext>
      </x:extLst>
    </x:cfRule>
  </x:conditionalFormatting>
  <x:conditionalFormatting sqref="B12:D12">
    <x:cfRule type="expression" dxfId="18" priority="2">
      <x:formula>B12="Shortlist"</x:formula>
    </x:cfRule>
    <x:cfRule type="expression" dxfId="19" priority="3">
      <x:formula>B12="Do not proceed"</x:formula>
    </x:cfRule>
    <x:cfRule type="expression" dxfId="20" priority="4">
      <x:formula>B12="Resolve critical issues"</x:formula>
    </x:cfRule>
    <x:cfRule type="expression" dxfId="21" priority="5">
      <x:formula>B12="Clarify before pilot"</x:formula>
    </x:cfRule>
  </x:conditionalFormatting>
  <x:pageMargins left="0.7" right="0.7" top="0.75" bottom="0.75" header="0.3" footer="0.3"/>
  <x:extLst>
    <x:ext xmlns:x14="http://schemas.microsoft.com/office/spreadsheetml/2009/9/main" xmlns:xm="http://schemas.microsoft.com/office/excel/2006/main" uri="{78C0D931-6437-407d-A8EE-F0AAD7539E65}">
      <x14:conditionalFormattings>
        <x14:conditionalFormatting>
          <x14:cfRule type="dataBar" priority="1" id="{E23360D0-40A3-4270-F4F1-A5AC385E9C73}">
            <x14:dataBar gradient="0">
              <x14:cfvo type="min"/>
              <x14:cfvo type="max"/>
              <x14:fillColor rgb="FF823855"/>
            </x14:dataBar>
          </x14:cfRule>
          <xm:sqref>B17:D22</xm:sqref>
        </x14:conditionalFormatting>
      </x14:conditionalFormattings>
    </x:ext>
  </x:extLst>
</x:worksheet>
</file>

<file path=xl/worksheets/sheet4.xml><?xml version="1.0" encoding="utf-8"?>
<x:worksheet xmlns:x="http://schemas.openxmlformats.org/spreadsheetml/2006/main">
  <x:sheetFormatPr defaultRowHeight="15"/>
  <x:cols>
    <x:col min="1" max="1" width="6" hidden="0" customWidth="1"/>
    <x:col min="2" max="2" width="23" hidden="0" customWidth="1"/>
    <x:col min="3" max="3" width="9" hidden="0" customWidth="1"/>
    <x:col min="4" max="4" width="29" hidden="0" customWidth="1"/>
    <x:col min="5" max="5" width="40" hidden="0" customWidth="1"/>
    <x:col min="6" max="6" width="40" hidden="0" customWidth="1"/>
    <x:col min="7" max="7" width="40" hidden="0" customWidth="1"/>
    <x:col min="8" max="8" width="40" hidden="0" customWidth="1"/>
    <x:col min="9" max="9" width="37" hidden="0" customWidth="1"/>
  </x:cols>
  <x:sheetData>
    <x:row r="1" ht="25" customHeight="1">
      <x:c r="A1" s="9" t="str">
        <x:v>02  /  THE EVALUATION RUBRIC</x:v>
      </x:c>
      <x:c r="B1" s="9"/>
      <x:c r="C1" s="9"/>
      <x:c r="D1" s="9"/>
      <x:c r="E1" s="9"/>
      <x:c r="F1" s="9"/>
      <x:c r="G1" s="9"/>
      <x:c r="H1" s="9"/>
      <x:c r="I1" s="9"/>
    </x:row>
    <x:row r="2" ht="25" customHeight="1">
      <x:c r="A2" s="9"/>
      <x:c r="B2" s="9"/>
      <x:c r="C2" s="9"/>
      <x:c r="D2" s="9"/>
      <x:c r="E2" s="9"/>
      <x:c r="F2" s="9"/>
      <x:c r="G2" s="9"/>
      <x:c r="H2" s="9"/>
      <x:c r="I2" s="9"/>
    </x:row>
    <x:row r="3" ht="38" customHeight="1">
      <x:c r="A3" s="12" t="str">
        <x:v>Ask the same questions. Request relevant evidence. Use the same standards for every agency.</x:v>
      </x:c>
      <x:c r="B3" s="12"/>
      <x:c r="C3" s="12"/>
      <x:c r="D3" s="12"/>
      <x:c r="E3" s="12"/>
      <x:c r="F3" s="12"/>
      <x:c r="G3" s="12"/>
      <x:c r="H3" s="12"/>
      <x:c r="I3" s="12"/>
    </x:row>
    <x:row r="4" ht="23" customHeight="1">
      <x:c r="A4" s="6"/>
      <x:c r="B4" s="6"/>
      <x:c r="C4" s="6"/>
      <x:c r="D4" s="6"/>
      <x:c r="E4" s="6"/>
      <x:c r="F4" s="6"/>
      <x:c r="G4" s="6"/>
      <x:c r="H4" s="6"/>
      <x:c r="I4" s="6"/>
    </x:row>
    <x:row r="5" ht="32" customHeight="1">
      <x:c r="A5" s="9" t="str">
        <x:v>ID</x:v>
      </x:c>
      <x:c r="B5" s="9" t="str">
        <x:v>Category</x:v>
      </x:c>
      <x:c r="C5" s="9" t="str">
        <x:v>Weight</x:v>
      </x:c>
      <x:c r="D5" s="9" t="str">
        <x:v>Criterion</x:v>
      </x:c>
      <x:c r="E5" s="9" t="str">
        <x:v>Ask this</x:v>
      </x:c>
      <x:c r="F5" s="9" t="str">
        <x:v>Request this evidence</x:v>
      </x:c>
      <x:c r="G5" s="9" t="str">
        <x:v>3 / Meets the need</x:v>
      </x:c>
      <x:c r="H5" s="9" t="str">
        <x:v>5 / Excellent</x:v>
      </x:c>
      <x:c r="I5" s="9" t="str">
        <x:v>Warning sign</x:v>
      </x:c>
    </x:row>
    <x:row r="6" ht="92" customHeight="1">
      <x:c r="A6" s="28" t="str">
        <x:v>01</x:v>
      </x:c>
      <x:c r="B6" s="28" t="str">
        <x:v>Market &amp; offer fit</x:v>
      </x:c>
      <x:c r="C6" s="30" t="n">
        <x:v>4</x:v>
      </x:c>
      <x:c r="D6" s="28" t="str">
        <x:v>Target-account boundaries</x:v>
      </x:c>
      <x:c r="E6" s="28" t="str">
        <x:v>Which companies belong in our campaign, and which must be excluded?</x:v>
      </x:c>
      <x:c r="F6" s="28" t="str">
        <x:v>Written ICP with size, sector, geography, exclusions and examples.</x:v>
      </x:c>
      <x:c r="G6" s="28" t="str">
        <x:v>Specific account rules and exclusions are agreed before launch.</x:v>
      </x:c>
      <x:c r="H6" s="28" t="str">
        <x:v>Buyer checks a sample against the rules; edge cases have a clear decision owner.</x:v>
      </x:c>
      <x:c r="I6" s="28" t="str">
        <x:v>A broad industry list is presented as a complete ICP.</x:v>
      </x:c>
    </x:row>
    <x:row r="7" ht="92" customHeight="1">
      <x:c r="A7" s="6" t="str">
        <x:v>02</x:v>
      </x:c>
      <x:c r="B7" s="6" t="str">
        <x:v>Market &amp; offer fit</x:v>
      </x:c>
      <x:c r="C7" s="30" t="n">
        <x:v>3</x:v>
      </x:c>
      <x:c r="D7" s="6" t="str">
        <x:v>Buying-role fit</x:v>
      </x:c>
      <x:c r="E7" s="6" t="str">
        <x:v>Who should attend, and what role do they play in the buying decision?</x:v>
      </x:c>
      <x:c r="F7" s="6" t="str">
        <x:v>Persona map; relevant titles, responsibilities and acceptable roles.</x:v>
      </x:c>
      <x:c r="G7" s="6" t="str">
        <x:v>Buying roles match the offer; job title alone is not treated as authority.</x:v>
      </x:c>
      <x:c r="H7" s="6" t="str">
        <x:v>Buyer checks real role examples; champions, users and approvers are distinguished.</x:v>
      </x:c>
      <x:c r="I7" s="6" t="str">
        <x:v>Every senior title is treated as a decision maker.</x:v>
      </x:c>
    </x:row>
    <x:row r="8" ht="92" customHeight="1">
      <x:c r="A8" s="28" t="str">
        <x:v>03</x:v>
      </x:c>
      <x:c r="B8" s="28" t="str">
        <x:v>Market &amp; offer fit</x:v>
      </x:c>
      <x:c r="C8" s="30" t="n">
        <x:v>3</x:v>
      </x:c>
      <x:c r="D8" s="28" t="str">
        <x:v>Reachable market</x:v>
      </x:c>
      <x:c r="E8" s="28" t="str">
        <x:v>How many relevant accounts and contacts can we actually reach?</x:v>
      </x:c>
      <x:c r="F8" s="28" t="str">
        <x:v>Dated account-count method, sample sources and deduplication rules.</x:v>
      </x:c>
      <x:c r="G8" s="28" t="str">
        <x:v>Reachable counts, contact limits and market assumptions are explicit.</x:v>
      </x:c>
      <x:c r="H8" s="28" t="str">
        <x:v>Counts are checked against a sample and a plan for re-contact and saturation.</x:v>
      </x:c>
      <x:c r="I8" s="28" t="str">
        <x:v>Large sending promises without a credible reachable-market estimate.</x:v>
      </x:c>
    </x:row>
    <x:row r="9" ht="92" customHeight="1">
      <x:c r="A9" s="6" t="str">
        <x:v>04</x:v>
      </x:c>
      <x:c r="B9" s="6" t="str">
        <x:v>Market &amp; offer fit</x:v>
      </x:c>
      <x:c r="C9" s="30" t="n">
        <x:v>3</x:v>
      </x:c>
      <x:c r="D9" s="6" t="str">
        <x:v>Offer and channel plan</x:v>
      </x:c>
      <x:c r="E9" s="6" t="str">
        <x:v>Why should this buyer respond to this offer through these channels?</x:v>
      </x:c>
      <x:c r="F9" s="6" t="str">
        <x:v>Campaign brief; sample messages; channel rationale and approved claims.</x:v>
      </x:c>
      <x:c r="G9" s="6" t="str">
        <x:v>A specific buyer problem, offer and channel choice are explained.</x:v>
      </x:c>
      <x:c r="H9" s="6" t="str">
        <x:v>Buyer reviews tailored messages and evidence for the proposed channel mix.</x:v>
      </x:c>
      <x:c r="I9" s="6" t="str">
        <x:v>Generic templates or more channels are sold as strategy.</x:v>
      </x:c>
    </x:row>
    <x:row r="10" ht="92" customHeight="1">
      <x:c r="A10" s="28" t="str">
        <x:v>05</x:v>
      </x:c>
      <x:c r="B10" s="28" t="str">
        <x:v>Market &amp; offer fit</x:v>
      </x:c>
      <x:c r="C10" s="30" t="n">
        <x:v>2</x:v>
      </x:c>
      <x:c r="D10" s="28" t="str">
        <x:v>Your team's readiness</x:v>
      </x:c>
      <x:c r="E10" s="28" t="str">
        <x:v>What must our team supply or do for this campaign to work?</x:v>
      </x:c>
      <x:c r="F10" s="28" t="str">
        <x:v>Responsibility list; sales capacity, reply ownership and follow-up plan.</x:v>
      </x:c>
      <x:c r="G10" s="28" t="str">
        <x:v>Inputs, approvals, sales owner and meeting capacity are agreed.</x:v>
      </x:c>
      <x:c r="H10" s="28" t="str">
        <x:v>Workload and handoff are checked with the people who will do the work.</x:v>
      </x:c>
      <x:c r="I10" s="28" t="str">
        <x:v>Agency promises results without checking your sales capacity.</x:v>
      </x:c>
    </x:row>
    <x:row r="11" ht="92" customHeight="1">
      <x:c r="A11" s="6" t="str">
        <x:v>06</x:v>
      </x:c>
      <x:c r="B11" s="6" t="str">
        <x:v>Meeting quality</x:v>
      </x:c>
      <x:c r="C11" s="30" t="n">
        <x:v>6</x:v>
      </x:c>
      <x:c r="D11" s="6" t="str">
        <x:v>Written qualification rules</x:v>
      </x:c>
      <x:c r="E11" s="6" t="str">
        <x:v>What must be true for a meeting to count as qualified?</x:v>
      </x:c>
      <x:c r="F11" s="6" t="str">
        <x:v>Contract or scope defining account fit, role, need, interest and exclusions.</x:v>
      </x:c>
      <x:c r="G11" s="6" t="str">
        <x:v>Qualification is specific, written and agreed before launch.</x:v>
      </x:c>
      <x:c r="H11" s="6" t="str">
        <x:v>Buyer tests good-fit and bad-fit examples against the written rules.</x:v>
      </x:c>
      <x:c r="I11" s="6" t="str">
        <x:v>Qualified means only that someone accepted a calendar invite.</x:v>
      </x:c>
    </x:row>
    <x:row r="12" ht="92" customHeight="1">
      <x:c r="A12" s="28" t="str">
        <x:v>07</x:v>
      </x:c>
      <x:c r="B12" s="28" t="str">
        <x:v>Meeting quality</x:v>
      </x:c>
      <x:c r="C12" s="30" t="n">
        <x:v>5</x:v>
      </x:c>
      <x:c r="D12" s="28" t="str">
        <x:v>Informed prospect interest</x:v>
      </x:c>
      <x:c r="E12" s="28" t="str">
        <x:v>What will the prospect know and agree to before the meeting?</x:v>
      </x:c>
      <x:c r="F12" s="28" t="str">
        <x:v>Actual message or call examples and a meeting-confirmation example.</x:v>
      </x:c>
      <x:c r="G12" s="28" t="str">
        <x:v>Prospect understands the company, offer and reason for the conversation.</x:v>
      </x:c>
      <x:c r="H12" s="28" t="str">
        <x:v>Buyer checks a message-to-meeting trail with clear, informed agreement.</x:v>
      </x:c>
      <x:c r="I12" s="28" t="str">
        <x:v>Misleading pretexts, false familiarity or undisclosed incentives.</x:v>
      </x:c>
    </x:row>
    <x:row r="13" ht="92" customHeight="1">
      <x:c r="A13" s="6" t="str">
        <x:v>08</x:v>
      </x:c>
      <x:c r="B13" s="6" t="str">
        <x:v>Meeting quality</x:v>
      </x:c>
      <x:c r="C13" s="30" t="n">
        <x:v>5</x:v>
      </x:c>
      <x:c r="D13" s="6" t="str">
        <x:v>Separate meeting outcomes</x:v>
      </x:c>
      <x:c r="E13" s="6" t="str">
        <x:v>How do you distinguish booked, held, qualified and sales-accepted meetings?</x:v>
      </x:c>
      <x:c r="F13" s="6" t="str">
        <x:v>Metric definitions plus a sample CRM or reporting workflow.</x:v>
      </x:c>
      <x:c r="G13" s="6" t="str">
        <x:v>Each outcome has its own definition and is recorded separately.</x:v>
      </x:c>
      <x:c r="H13" s="6" t="str">
        <x:v>Buyer traces sample records through the stages, including rejected meetings.</x:v>
      </x:c>
      <x:c r="I13" s="6" t="str">
        <x:v>Booked meetings are relabelled as attended or qualified.</x:v>
      </x:c>
    </x:row>
    <x:row r="14" ht="92" customHeight="1">
      <x:c r="A14" s="28" t="str">
        <x:v>09</x:v>
      </x:c>
      <x:c r="B14" s="28" t="str">
        <x:v>Meeting quality</x:v>
      </x:c>
      <x:c r="C14" s="30" t="n">
        <x:v>5</x:v>
      </x:c>
      <x:c r="D14" s="28" t="str">
        <x:v>Exceptions and dispute rules</x:v>
      </x:c>
      <x:c r="E14" s="28" t="str">
        <x:v>How are no-shows, reschedules, duplicates and bad-fit meetings handled?</x:v>
      </x:c>
      <x:c r="F14" s="28" t="str">
        <x:v>Written replacement, credit, rejection and dispute-window rules.</x:v>
      </x:c>
      <x:c r="G14" s="28" t="str">
        <x:v>Exceptions and remedy limits are clear for the chosen pricing model.</x:v>
      </x:c>
      <x:c r="H14" s="28" t="str">
        <x:v>Buyer checks worked examples; the agreed process avoids double counting.</x:v>
      </x:c>
      <x:c r="I14" s="28" t="str">
        <x:v>Vague replacement promises or no way to challenge a bad-fit meeting.</x:v>
      </x:c>
    </x:row>
    <x:row r="15" ht="92" customHeight="1">
      <x:c r="A15" s="6" t="str">
        <x:v>10</x:v>
      </x:c>
      <x:c r="B15" s="6" t="str">
        <x:v>Meeting quality</x:v>
      </x:c>
      <x:c r="C15" s="30" t="n">
        <x:v>4</x:v>
      </x:c>
      <x:c r="D15" s="6" t="str">
        <x:v>Sales-ready handoff</x:v>
      </x:c>
      <x:c r="E15" s="6" t="str">
        <x:v>What information reaches our seller before the call?</x:v>
      </x:c>
      <x:c r="F15" s="6" t="str">
        <x:v>Redacted handoff with context, evidence, unknowns and next steps.</x:v>
      </x:c>
      <x:c r="G15" s="6" t="str">
        <x:v>Seller receives account fit, role, interest, context and open questions.</x:v>
      </x:c>
      <x:c r="H15" s="6" t="str">
        <x:v>Buyer checks a complete sample and confirms CRM/calendar delivery.</x:v>
      </x:c>
      <x:c r="I15" s="6" t="str">
        <x:v>Only a name, company and calendar invitation are supplied.</x:v>
      </x:c>
    </x:row>
    <x:row r="16" ht="92" customHeight="1">
      <x:c r="A16" s="28" t="str">
        <x:v>11</x:v>
      </x:c>
      <x:c r="B16" s="28" t="str">
        <x:v>Delivery &amp; improvement</x:v>
      </x:c>
      <x:c r="C16" s="30" t="n">
        <x:v>4</x:v>
      </x:c>
      <x:c r="D16" s="28" t="str">
        <x:v>List quality control</x:v>
      </x:c>
      <x:c r="E16" s="28" t="str">
        <x:v>How do you check relevance, freshness and duplicates before outreach?</x:v>
      </x:c>
      <x:c r="F16" s="28" t="str">
        <x:v>Sample list, provenance, verification date and quality-control procedure.</x:v>
      </x:c>
      <x:c r="G16" s="28" t="str">
        <x:v>Documented checks cover account fit, contact accuracy and suppressions.</x:v>
      </x:c>
      <x:c r="H16" s="28" t="str">
        <x:v>Buyer audits a sample and sees how errors are corrected before scaling.</x:v>
      </x:c>
      <x:c r="I16" s="28" t="str">
        <x:v>No sample, no source trail or no suppression check.</x:v>
      </x:c>
    </x:row>
    <x:row r="17" ht="92" customHeight="1">
      <x:c r="A17" s="6" t="str">
        <x:v>12</x:v>
      </x:c>
      <x:c r="B17" s="6" t="str">
        <x:v>Delivery &amp; improvement</x:v>
      </x:c>
      <x:c r="C17" s="30" t="n">
        <x:v>4</x:v>
      </x:c>
      <x:c r="D17" s="6" t="str">
        <x:v>Channel and sender controls</x:v>
      </x:c>
      <x:c r="E17" s="6" t="str">
        <x:v>How are sending identities, authentication and channel risks managed?</x:v>
      </x:c>
      <x:c r="F17" s="6" t="str">
        <x:v>Channel-specific setup checklist, monitoring and pause/escalation rules.</x:v>
      </x:c>
      <x:c r="G17" s="6" t="str">
        <x:v>Setup and controls reflect the actual providers and chosen channels.</x:v>
      </x:c>
      <x:c r="H17" s="6" t="str">
        <x:v>Buyer reviews configuration or a live demo; alerts have named owners.</x:v>
      </x:c>
      <x:c r="I17" s="6" t="str">
        <x:v>Claims of guaranteed inbox placement or risk-free volume.</x:v>
      </x:c>
    </x:row>
    <x:row r="18" ht="92" customHeight="1">
      <x:c r="A18" s="28" t="str">
        <x:v>13</x:v>
      </x:c>
      <x:c r="B18" s="28" t="str">
        <x:v>Delivery &amp; improvement</x:v>
      </x:c>
      <x:c r="C18" s="30" t="n">
        <x:v>4</x:v>
      </x:c>
      <x:c r="D18" s="28" t="str">
        <x:v>Reply and booking ownership</x:v>
      </x:c>
      <x:c r="E18" s="28" t="str">
        <x:v>Who handles replies, questions, scheduling and rescheduling?</x:v>
      </x:c>
      <x:c r="F18" s="28" t="str">
        <x:v>Named owner; service hours; response and escalation targets.</x:v>
      </x:c>
      <x:c r="G18" s="28" t="str">
        <x:v>Handling windows, routing and scheduling responsibilities are clear.</x:v>
      </x:c>
      <x:c r="H18" s="28" t="str">
        <x:v>Buyer tests a reply scenario and checks an operating queue or sample log.</x:v>
      </x:c>
      <x:c r="I18" s="28" t="str">
        <x:v>Interested replies wait with no owner or handoff deadline.</x:v>
      </x:c>
    </x:row>
    <x:row r="19" ht="92" customHeight="1">
      <x:c r="A19" s="6" t="str">
        <x:v>14</x:v>
      </x:c>
      <x:c r="B19" s="6" t="str">
        <x:v>Delivery &amp; improvement</x:v>
      </x:c>
      <x:c r="C19" s="30" t="n">
        <x:v>4</x:v>
      </x:c>
      <x:c r="D19" s="6" t="str">
        <x:v>Testing and improvement</x:v>
      </x:c>
      <x:c r="E19" s="6" t="str">
        <x:v>What changes when reply quality or meeting quality is weak?</x:v>
      </x:c>
      <x:c r="F19" s="6" t="str">
        <x:v>Review cadence; experiment log; sales-feedback and change process.</x:v>
      </x:c>
      <x:c r="G19" s="6" t="str">
        <x:v>A named person reviews results and tests specific changes.</x:v>
      </x:c>
      <x:c r="H19" s="6" t="str">
        <x:v>Buyer inspects a past learning cycle with a change, result and next action.</x:v>
      </x:c>
      <x:c r="I19" s="6" t="str">
        <x:v>The only improvement plan is to send more messages.</x:v>
      </x:c>
    </x:row>
    <x:row r="20" ht="92" customHeight="1">
      <x:c r="A20" s="28" t="str">
        <x:v>15</x:v>
      </x:c>
      <x:c r="B20" s="28" t="str">
        <x:v>Delivery &amp; improvement</x:v>
      </x:c>
      <x:c r="C20" s="30" t="n">
        <x:v>4</x:v>
      </x:c>
      <x:c r="D20" s="28" t="str">
        <x:v>Delivery capacity and ramp</x:v>
      </x:c>
      <x:c r="E20" s="28" t="str">
        <x:v>Who does the work, and what is a realistic route to launch?</x:v>
      </x:c>
      <x:c r="F20" s="28" t="str">
        <x:v>Team roles, account load, milestones, dependencies and backup cover.</x:v>
      </x:c>
      <x:c r="G20" s="28" t="str">
        <x:v>Staffing and ramp assumptions are explicit; client dependencies are named.</x:v>
      </x:c>
      <x:c r="H20" s="28" t="str">
        <x:v>Buyer checks availability, delivery roles and a realistic milestone plan.</x:v>
      </x:c>
      <x:c r="I20" s="28" t="str">
        <x:v>Immediate scale promised without staffing or setup dependencies.</x:v>
      </x:c>
    </x:row>
    <x:row r="21" ht="92" customHeight="1">
      <x:c r="A21" s="6" t="str">
        <x:v>16</x:v>
      </x:c>
      <x:c r="B21" s="6" t="str">
        <x:v>Commercial terms</x:v>
      </x:c>
      <x:c r="C21" s="30" t="n">
        <x:v>4</x:v>
      </x:c>
      <x:c r="D21" s="6" t="str">
        <x:v>All-in cost visibility</x:v>
      </x:c>
      <x:c r="E21" s="6" t="str">
        <x:v>What will we pay in total, including tools and work our team must do?</x:v>
      </x:c>
      <x:c r="F21" s="6" t="str">
        <x:v>Itemised proposal; setup, recurring, usage and pass-through costs.</x:v>
      </x:c>
      <x:c r="G21" s="6" t="str">
        <x:v>All charges and exclusions are written in one comparable scope.</x:v>
      </x:c>
      <x:c r="H21" s="6" t="str">
        <x:v>Buyer reconciles the quote with the contract and a shared cost scenario.</x:v>
      </x:c>
      <x:c r="I21" s="6" t="str">
        <x:v>Low headline price hides required software, data or setup fees.</x:v>
      </x:c>
    </x:row>
    <x:row r="22" ht="92" customHeight="1">
      <x:c r="A22" s="28" t="str">
        <x:v>17</x:v>
      </x:c>
      <x:c r="B22" s="28" t="str">
        <x:v>Commercial terms</x:v>
      </x:c>
      <x:c r="C22" s="30" t="n">
        <x:v>3</x:v>
      </x:c>
      <x:c r="D22" s="28" t="str">
        <x:v>Billing trigger</x:v>
      </x:c>
      <x:c r="E22" s="28" t="str">
        <x:v>What exactly causes an invoice or performance fee to be due?</x:v>
      </x:c>
      <x:c r="F22" s="28" t="str">
        <x:v>Contract language defining fixed fees, units, caps and billing timing.</x:v>
      </x:c>
      <x:c r="G22" s="28" t="str">
        <x:v>Billing events are precise for retainer, per-unit or hybrid pricing.</x:v>
      </x:c>
      <x:c r="H22" s="28" t="str">
        <x:v>Buyer reconciles sample invoices with the event definitions.</x:v>
      </x:c>
      <x:c r="I22" s="28" t="str">
        <x:v>Billing definitions differ between sales pitch and contract.</x:v>
      </x:c>
    </x:row>
    <x:row r="23" ht="92" customHeight="1">
      <x:c r="A23" s="6" t="str">
        <x:v>18</x:v>
      </x:c>
      <x:c r="B23" s="6" t="str">
        <x:v>Commercial terms</x:v>
      </x:c>
      <x:c r="C23" s="30" t="n">
        <x:v>3</x:v>
      </x:c>
      <x:c r="D23" s="6" t="str">
        <x:v>Commitment and exit terms</x:v>
      </x:c>
      <x:c r="E23" s="6" t="str">
        <x:v>What are the minimum term, renewal, notice and remedy limits?</x:v>
      </x:c>
      <x:c r="F23" s="6" t="str">
        <x:v>Contract sections on duration, cancellation, renewal and credits.</x:v>
      </x:c>
      <x:c r="G23" s="6" t="str">
        <x:v>Commitment, notice dates and remedy conditions are readable and specific.</x:v>
      </x:c>
      <x:c r="H23" s="6" t="str">
        <x:v>Buyer checks a cancellation and credit example against the agreement.</x:v>
      </x:c>
      <x:c r="I23" s="6" t="str">
        <x:v>Automatic renewal or credit conditions are unclear.</x:v>
      </x:c>
    </x:row>
    <x:row r="24" ht="92" customHeight="1">
      <x:c r="A24" s="28" t="str">
        <x:v>19</x:v>
      </x:c>
      <x:c r="B24" s="28" t="str">
        <x:v>Commercial terms</x:v>
      </x:c>
      <x:c r="C24" s="30" t="n">
        <x:v>3</x:v>
      </x:c>
      <x:c r="D24" s="28" t="str">
        <x:v>Forecast assumptions</x:v>
      </x:c>
      <x:c r="E24" s="28" t="str">
        <x:v>What supports the meeting estimate, and what could make it wrong?</x:v>
      </x:c>
      <x:c r="F24" s="28" t="str">
        <x:v>Scenario with ramp, reachable contacts, booking, show and qualification assumptions.</x:v>
      </x:c>
      <x:c r="G24" s="28" t="str">
        <x:v>Forecasts distinguish assumptions, targets and contractual commitments.</x:v>
      </x:c>
      <x:c r="H24" s="28" t="str">
        <x:v>Buyer checks assumptions against relevant evidence and a downside case.</x:v>
      </x:c>
      <x:c r="I24" s="28" t="str">
        <x:v>Forecast is treated as a guarantee without defined conditions.</x:v>
      </x:c>
    </x:row>
    <x:row r="25" ht="92" customHeight="1">
      <x:c r="A25" s="6" t="str">
        <x:v>20</x:v>
      </x:c>
      <x:c r="B25" s="6" t="str">
        <x:v>Commercial terms</x:v>
      </x:c>
      <x:c r="C25" s="30" t="n">
        <x:v>2</x:v>
      </x:c>
      <x:c r="D25" s="6" t="str">
        <x:v>Scope and change control</x:v>
      </x:c>
      <x:c r="E25" s="6" t="str">
        <x:v>What is included, what is extra, and who approves scope changes?</x:v>
      </x:c>
      <x:c r="F25" s="6" t="str">
        <x:v>Responsibility matrix and change/approval process.</x:v>
      </x:c>
      <x:c r="G25" s="6" t="str">
        <x:v>Data, copy, channels, CRM tasks and client work are allocated clearly.</x:v>
      </x:c>
      <x:c r="H25" s="6" t="str">
        <x:v>Buyer tests a scope-change example with price, owner and approval.</x:v>
      </x:c>
      <x:c r="I25" s="6" t="str">
        <x:v>Critical tasks sit between teams or trigger surprise fees.</x:v>
      </x:c>
    </x:row>
    <x:row r="26" ht="92" customHeight="1">
      <x:c r="A26" s="28" t="str">
        <x:v>21</x:v>
      </x:c>
      <x:c r="B26" s="28" t="str">
        <x:v>Proof &amp; reporting</x:v>
      </x:c>
      <x:c r="C26" s="30" t="n">
        <x:v>4</x:v>
      </x:c>
      <x:c r="D26" s="28" t="str">
        <x:v>Comparable outcome proof</x:v>
      </x:c>
      <x:c r="E26" s="28" t="str">
        <x:v>Which results are genuinely relevant to our market and offer?</x:v>
      </x:c>
      <x:c r="F26" s="28" t="str">
        <x:v>Case study with period, scope, target market, denominator and metric definitions.</x:v>
      </x:c>
      <x:c r="G26" s="28" t="str">
        <x:v>Evidence states what happened without relabelling the measured outcome.</x:v>
      </x:c>
      <x:c r="H26" s="28" t="str">
        <x:v>Buyer checks underlying records or a reference; limitations are explicit.</x:v>
      </x:c>
      <x:c r="I26" s="28" t="str">
        <x:v>Revenue or meeting claims lack a period, scope or source.</x:v>
      </x:c>
    </x:row>
    <x:row r="27" ht="92" customHeight="1">
      <x:c r="A27" s="6" t="str">
        <x:v>22</x:v>
      </x:c>
      <x:c r="B27" s="6" t="str">
        <x:v>Proof &amp; reporting</x:v>
      </x:c>
      <x:c r="C27" s="30" t="n">
        <x:v>3</x:v>
      </x:c>
      <x:c r="D27" s="6" t="str">
        <x:v>Reference and evidence checks</x:v>
      </x:c>
      <x:c r="E27" s="6" t="str">
        <x:v>Can we check a reference or inspect redacted delivery evidence?</x:v>
      </x:c>
      <x:c r="F27" s="6" t="str">
        <x:v>Relevant reference, redacted records or a controlled live walkthrough.</x:v>
      </x:c>
      <x:c r="G27" s="6" t="str">
        <x:v>An appropriate way to inspect the claim is offered without exposing client data.</x:v>
      </x:c>
      <x:c r="H27" s="6" t="str">
        <x:v>Buyer completes the check and resolves material inconsistencies.</x:v>
      </x:c>
      <x:c r="I27" s="6" t="str">
        <x:v>Uncheckable logos or references that do not support the stated claim.</x:v>
      </x:c>
    </x:row>
    <x:row r="28" ht="92" customHeight="1">
      <x:c r="A28" s="28" t="str">
        <x:v>23</x:v>
      </x:c>
      <x:c r="B28" s="28" t="str">
        <x:v>Proof &amp; reporting</x:v>
      </x:c>
      <x:c r="C28" s="30" t="n">
        <x:v>3</x:v>
      </x:c>
      <x:c r="D28" s="28" t="str">
        <x:v>Full-funnel reporting</x:v>
      </x:c>
      <x:c r="E28" s="28" t="str">
        <x:v>Will reporting separate activity from useful sales outcomes?</x:v>
      </x:c>
      <x:c r="F28" s="28" t="str">
        <x:v>Sample report covering replies, bookings, attendance, qualification and opportunities.</x:v>
      </x:c>
      <x:c r="G28" s="28" t="str">
        <x:v>Metrics and denominators are defined; relevant stages are reported separately.</x:v>
      </x:c>
      <x:c r="H28" s="28" t="str">
        <x:v>Buyer traces records to the report and checks time windows and cohorts.</x:v>
      </x:c>
      <x:c r="I28" s="28" t="str">
        <x:v>Only sends, opens or calendar counts are reported.</x:v>
      </x:c>
    </x:row>
    <x:row r="29" ht="92" customHeight="1">
      <x:c r="A29" s="6" t="str">
        <x:v>24</x:v>
      </x:c>
      <x:c r="B29" s="6" t="str">
        <x:v>Proof &amp; reporting</x:v>
      </x:c>
      <x:c r="C29" s="30" t="n">
        <x:v>3</x:v>
      </x:c>
      <x:c r="D29" s="6" t="str">
        <x:v>Sales feedback and attribution</x:v>
      </x:c>
      <x:c r="E29" s="6" t="str">
        <x:v>How will accepted meetings and opportunities be linked back to outreach?</x:v>
      </x:c>
      <x:c r="F29" s="6" t="str">
        <x:v>CRM field map, rejection reasons and attribution/feedback rules.</x:v>
      </x:c>
      <x:c r="G29" s="6" t="str">
        <x:v>Agency and client agree who records outcomes and how credit is assigned.</x:v>
      </x:c>
      <x:c r="H29" s="6" t="str">
        <x:v>Buyer traces a sample opportunity and an excluded or rejected case.</x:v>
      </x:c>
      <x:c r="I29" s="6" t="str">
        <x:v>Agency claims all pipeline or revenue without an agreed attribution rule.</x:v>
      </x:c>
    </x:row>
    <x:row r="30" ht="92" customHeight="1">
      <x:c r="A30" s="28" t="str">
        <x:v>25</x:v>
      </x:c>
      <x:c r="B30" s="28" t="str">
        <x:v>Proof &amp; reporting</x:v>
      </x:c>
      <x:c r="C30" s="30" t="n">
        <x:v>2</x:v>
      </x:c>
      <x:c r="D30" s="28" t="str">
        <x:v>Reporting access and exports</x:v>
      </x:c>
      <x:c r="E30" s="28" t="str">
        <x:v>Can we inspect and export the records behind our report?</x:v>
      </x:c>
      <x:c r="F30" s="28" t="str">
        <x:v>Sample export; access permissions; update cadence and field definitions.</x:v>
      </x:c>
      <x:c r="G30" s="28" t="str">
        <x:v>Usable access or exports cover agreed campaign and outcome fields.</x:v>
      </x:c>
      <x:c r="H30" s="28" t="str">
        <x:v>Buyer opens an export and reconciles its records with the report.</x:v>
      </x:c>
      <x:c r="I30" s="28" t="str">
        <x:v>Only screenshots or summary numbers are available.</x:v>
      </x:c>
    </x:row>
    <x:row r="31" ht="92" customHeight="1">
      <x:c r="A31" s="6" t="str">
        <x:v>26</x:v>
      </x:c>
      <x:c r="B31" s="6" t="str">
        <x:v>Risk &amp; continuity</x:v>
      </x:c>
      <x:c r="C31" s="30" t="n">
        <x:v>3</x:v>
      </x:c>
      <x:c r="D31" s="6" t="str">
        <x:v>Data use and opt-outs</x:v>
      </x:c>
      <x:c r="E31" s="6" t="str">
        <x:v>How will data use, opt-outs and market-specific rules be handled?</x:v>
      </x:c>
      <x:c r="F31" s="6" t="str">
        <x:v>Source/permission rationale, suppression process, owners and market review.</x:v>
      </x:c>
      <x:c r="G31" s="6" t="str">
        <x:v>Appropriate data-use review and channel/market controls are documented.</x:v>
      </x:c>
      <x:c r="H31" s="6" t="str">
        <x:v>Buyer reviews suppression handling and obtains specialist advice where needed.</x:v>
      </x:c>
      <x:c r="I31" s="6" t="str">
        <x:v>Opt-outs are ignored or public data is treated as automatic permission.</x:v>
      </x:c>
    </x:row>
    <x:row r="32" ht="92" customHeight="1">
      <x:c r="A32" s="28" t="str">
        <x:v>27</x:v>
      </x:c>
      <x:c r="B32" s="28" t="str">
        <x:v>Risk &amp; continuity</x:v>
      </x:c>
      <x:c r="C32" s="30" t="n">
        <x:v>2</x:v>
      </x:c>
      <x:c r="D32" s="28" t="str">
        <x:v>Brand and identity controls</x:v>
      </x:c>
      <x:c r="E32" s="28" t="str">
        <x:v>Who approves claims, sender identities and outreach messages?</x:v>
      </x:c>
      <x:c r="F32" s="28" t="str">
        <x:v>Approval record, identity rules and escalation process.</x:v>
      </x:c>
      <x:c r="G32" s="28" t="str">
        <x:v>Sender identity is truthful; your team approves material claims and messaging.</x:v>
      </x:c>
      <x:c r="H32" s="28" t="str">
        <x:v>Buyer checks live examples against approvals and a clear change log.</x:v>
      </x:c>
      <x:c r="I32" s="28" t="str">
        <x:v>Fake identities, fabricated familiarity or unapproved claims.</x:v>
      </x:c>
    </x:row>
    <x:row r="33" ht="92" customHeight="1">
      <x:c r="A33" s="6" t="str">
        <x:v>28</x:v>
      </x:c>
      <x:c r="B33" s="6" t="str">
        <x:v>Risk &amp; continuity</x:v>
      </x:c>
      <x:c r="C33" s="30" t="n">
        <x:v>2</x:v>
      </x:c>
      <x:c r="D33" s="6" t="str">
        <x:v>Asset rights and access</x:v>
      </x:c>
      <x:c r="E33" s="6" t="str">
        <x:v>Who owns or may use domains, accounts, lists, copy and campaign records?</x:v>
      </x:c>
      <x:c r="F33" s="6" t="str">
        <x:v>Asset register with ownership, licences, access and transfer limits.</x:v>
      </x:c>
      <x:c r="G33" s="6" t="str">
        <x:v>Rights and limitations are clear for each important asset.</x:v>
      </x:c>
      <x:c r="H33" s="6" t="str">
        <x:v>Buyer checks access and a transfer example; any licence limits are workable.</x:v>
      </x:c>
      <x:c r="I33" s="6" t="str">
        <x:v>All assets are called yours but access or licences say otherwise.</x:v>
      </x:c>
    </x:row>
    <x:row r="34" ht="92" customHeight="1">
      <x:c r="A34" s="28" t="str">
        <x:v>29</x:v>
      </x:c>
      <x:c r="B34" s="28" t="str">
        <x:v>Risk &amp; continuity</x:v>
      </x:c>
      <x:c r="C34" s="30" t="n">
        <x:v>2</x:v>
      </x:c>
      <x:c r="D34" s="28" t="str">
        <x:v>Security and access</x:v>
      </x:c>
      <x:c r="E34" s="28" t="str">
        <x:v>Who can access our data, and how is access controlled and removed?</x:v>
      </x:c>
      <x:c r="F34" s="28" t="str">
        <x:v>Access controls, subprocessors, retention and incident-response information.</x:v>
      </x:c>
      <x:c r="G34" s="28" t="str">
        <x:v>Need-to-know access, account controls and data-handling duties are documented.</x:v>
      </x:c>
      <x:c r="H34" s="28" t="str">
        <x:v>Buyer reviews relevant controls or a walkthrough and closes critical gaps.</x:v>
      </x:c>
      <x:c r="I34" s="28" t="str">
        <x:v>Shared credentials, unknown subprocessors or no access-removal process.</x:v>
      </x:c>
    </x:row>
    <x:row r="35" ht="92" customHeight="1">
      <x:c r="A35" s="6" t="str">
        <x:v>30</x:v>
      </x:c>
      <x:c r="B35" s="6" t="str">
        <x:v>Risk &amp; continuity</x:v>
      </x:c>
      <x:c r="C35" s="30" t="n">
        <x:v>1</x:v>
      </x:c>
      <x:c r="D35" s="6" t="str">
        <x:v>Exit and continuity</x:v>
      </x:c>
      <x:c r="E35" s="6" t="str">
        <x:v>What happens to active replies, opt-outs and campaign context when we leave?</x:v>
      </x:c>
      <x:c r="F35" s="6" t="str">
        <x:v>Handover checklist, timing, responsible owners and retention/deletion terms.</x:v>
      </x:c>
      <x:c r="G35" s="6" t="str">
        <x:v>A usable exit process preserves essential context and suppression handling.</x:v>
      </x:c>
      <x:c r="H35" s="6" t="str">
        <x:v>Buyer checks an export or handover rehearsal, subject to lawful/licensed limits.</x:v>
      </x:c>
      <x:c r="I35" s="6" t="str">
        <x:v>Active conversations or suppression history cannot be handed over safely.</x:v>
      </x:c>
    </x:row>
    <x:row r="36" ht="23" customHeight="1">
      <x:c r="A36" s="6"/>
      <x:c r="B36" s="6"/>
      <x:c r="C36" s="6"/>
      <x:c r="D36" s="6"/>
      <x:c r="E36" s="6"/>
      <x:c r="F36" s="6"/>
      <x:c r="G36" s="6"/>
      <x:c r="H36" s="6"/>
      <x:c r="I36" s="6"/>
    </x:row>
    <x:row r="37" ht="23" customHeight="1">
      <x:c r="A37" s="6"/>
      <x:c r="B37" s="6"/>
      <x:c r="C37" s="6"/>
      <x:c r="D37" s="6"/>
      <x:c r="E37" s="6"/>
      <x:c r="F37" s="6"/>
      <x:c r="G37" s="6"/>
      <x:c r="H37" s="6"/>
      <x:c r="I37" s="6"/>
    </x:row>
    <x:row r="38" ht="23" customHeight="1">
      <x:c r="A38" s="6"/>
      <x:c r="B38" s="6"/>
      <x:c r="C38" s="6"/>
      <x:c r="D38" s="6"/>
      <x:c r="E38" s="6"/>
      <x:c r="F38" s="6"/>
      <x:c r="G38" s="6"/>
      <x:c r="H38" s="6"/>
      <x:c r="I38" s="6"/>
    </x:row>
  </x:sheetData>
  <x:mergeCells>
    <x:mergeCell ref="A1:I2"/>
    <x:mergeCell ref="A3:I3"/>
  </x:mergeCells>
  <x:pageMargins left="0.7" right="0.7" top="0.75" bottom="0.75" header="0.3" footer="0.3"/>
</x:worksheet>
</file>

<file path=xl/worksheets/sheet5.xml><?xml version="1.0" encoding="utf-8"?>
<x:worksheet xmlns:x="http://schemas.openxmlformats.org/spreadsheetml/2006/main">
  <x:sheetFormatPr defaultRowHeight="15"/>
  <x:cols>
    <x:col min="1" max="1" width="6" hidden="0" customWidth="1"/>
    <x:col min="2" max="2" width="32" hidden="0" customWidth="1"/>
    <x:col min="3" max="3" width="9" hidden="0" customWidth="1"/>
    <x:col min="4" max="4" width="12" hidden="0" customWidth="1"/>
    <x:col min="5" max="5" width="19" hidden="0" customWidth="1"/>
    <x:col min="6" max="6" width="38" hidden="0" customWidth="1"/>
    <x:col min="7" max="7" width="11" hidden="0" customWidth="1"/>
    <x:col min="8" max="8" width="11" hidden="0" customWidth="1"/>
    <x:col min="9" max="9" width="19" hidden="0" customWidth="1"/>
    <x:col min="10" max="10" width="35" hidden="0" customWidth="1"/>
  </x:cols>
  <x:sheetData>
    <x:row r="1" ht="25" customHeight="1">
      <x:c r="A1" s="9" t="str">
        <x:f>"03  /  "&amp;'Setup'!A13</x:f>
        <x:v>03  /  Agency A</x:v>
      </x:c>
      <x:c r="B1" s="9"/>
      <x:c r="C1" s="9"/>
      <x:c r="D1" s="9"/>
      <x:c r="E1" s="9"/>
      <x:c r="F1" s="9"/>
      <x:c r="G1" s="9"/>
      <x:c r="H1" s="9"/>
      <x:c r="I1" s="9"/>
      <x:c r="J1" s="9"/>
    </x:row>
    <x:row r="2" ht="25" customHeight="1">
      <x:c r="A2" s="9"/>
      <x:c r="B2" s="9"/>
      <x:c r="C2" s="9"/>
      <x:c r="D2" s="9"/>
      <x:c r="E2" s="9"/>
      <x:c r="F2" s="9"/>
      <x:c r="G2" s="9"/>
      <x:c r="H2" s="9"/>
      <x:c r="I2" s="9"/>
      <x:c r="J2" s="9"/>
    </x:row>
    <x:row r="3" ht="38" customHeight="1">
      <x:c r="A3" s="12" t="str">
        <x:v>Complete blue cells. Review Rubric for the question and scoring anchors. Do not paste over formulas.</x:v>
      </x:c>
      <x:c r="B3" s="12"/>
      <x:c r="C3" s="12"/>
      <x:c r="D3" s="12"/>
      <x:c r="E3" s="12"/>
      <x:c r="F3" s="12"/>
      <x:c r="G3" s="12"/>
      <x:c r="H3" s="12"/>
      <x:c r="I3" s="12"/>
      <x:c r="J3" s="12"/>
    </x:row>
    <x:row r="4" ht="23" customHeight="1">
      <x:c r="A4" s="15" t="str">
        <x:v>EARNED POINTS / 100</x:v>
      </x:c>
      <x:c r="B4" s="15"/>
      <x:c r="C4" s="15"/>
      <x:c r="D4" s="15" t="str">
        <x:v>ASSESSMENT COVERAGE</x:v>
      </x:c>
      <x:c r="E4" s="15"/>
      <x:c r="F4" s="15"/>
      <x:c r="G4" s="15" t="str">
        <x:v>DECISION</x:v>
      </x:c>
      <x:c r="H4" s="15"/>
      <x:c r="I4" s="15"/>
      <x:c r="J4" s="15"/>
    </x:row>
    <x:row r="5" ht="23" customHeight="1">
      <x:c r="A5" s="64" t="n">
        <x:f>ROUND(SUM(H10:H39),1)</x:f>
        <x:v>0</x:v>
      </x:c>
      <x:c r="B5" s="64"/>
      <x:c r="C5" s="64"/>
      <x:c r="D5" s="66" t="n">
        <x:f>IFERROR(SUMIF(I10:I39,"Complete",C10:C39)/SUM(C10:C39),0)</x:f>
        <x:v>0</x:v>
      </x:c>
      <x:c r="E5" s="66"/>
      <x:c r="F5" s="66"/>
      <x:c r="G5" s="68" t="str">
        <x:f>IF('Setup'!$F$12&lt;&gt;"Ready","Check setup",IF(COUNTIF(I45:I50,"Fail")&gt;0,"Do not proceed",IF(COUNTIF(I45:I50,"Resolve")&gt;0,"Resolve critical issues",IF(AND(COUNT(D10:D39)=0,COUNTIF(I45:I50,"Pass")=0),"Not started",IF(COUNTIF(I45:I50,"Pass")&lt;6,"Complete gate checks",IF(D5&lt;1,"Complete assessment",IF(A5&gt;='Setup'!$G$7,"Shortlist",IF(A5&gt;='Setup'!$G$8,"Clarify before pilot","Not ready to shortlist"))))))))</x:f>
        <x:v>Not started</x:v>
      </x:c>
      <x:c r="H5" s="68"/>
      <x:c r="I5" s="68"/>
      <x:c r="J5" s="68"/>
    </x:row>
    <x:row r="6" ht="23" customHeight="1">
      <x:c r="A6" s="64"/>
      <x:c r="B6" s="64"/>
      <x:c r="C6" s="64"/>
      <x:c r="D6" s="66"/>
      <x:c r="E6" s="66"/>
      <x:c r="F6" s="66"/>
      <x:c r="G6" s="68"/>
      <x:c r="H6" s="68"/>
      <x:c r="I6" s="68"/>
      <x:c r="J6" s="68"/>
    </x:row>
    <x:row r="7" ht="23" customHeight="1">
      <x:c r="A7" s="6"/>
      <x:c r="B7" s="6"/>
      <x:c r="C7" s="6"/>
      <x:c r="D7" s="6"/>
      <x:c r="E7" s="6"/>
      <x:c r="F7" s="6"/>
      <x:c r="G7" s="6"/>
      <x:c r="H7" s="6"/>
      <x:c r="I7" s="6"/>
      <x:c r="J7" s="6"/>
    </x:row>
    <x:row r="8" ht="28" customHeight="1">
      <x:c r="A8" s="12" t="str">
        <x:v>A polished answer is not evidence. Documented and Verified scores require a specific, non-sensitive source reference.</x:v>
      </x:c>
      <x:c r="B8" s="12"/>
      <x:c r="C8" s="12"/>
      <x:c r="D8" s="12"/>
      <x:c r="E8" s="12"/>
      <x:c r="F8" s="12"/>
      <x:c r="G8" s="12"/>
      <x:c r="H8" s="12"/>
      <x:c r="I8" s="12"/>
      <x:c r="J8" s="12"/>
    </x:row>
    <x:row r="9" ht="32" customHeight="1">
      <x:c r="A9" s="9" t="str">
        <x:v>ID</x:v>
      </x:c>
      <x:c r="B9" s="9" t="str">
        <x:v>Criterion</x:v>
      </x:c>
      <x:c r="C9" s="9" t="str">
        <x:v>Weight</x:v>
      </x:c>
      <x:c r="D9" s="9" t="str">
        <x:v>Rating 0–5</x:v>
      </x:c>
      <x:c r="E9" s="9" t="str">
        <x:v>Evidence level</x:v>
      </x:c>
      <x:c r="F9" s="9" t="str">
        <x:v>Evidence reference / checked on</x:v>
      </x:c>
      <x:c r="G9" s="9" t="str">
        <x:v>Adjusted /5</x:v>
      </x:c>
      <x:c r="H9" s="9" t="str">
        <x:v>Points /100</x:v>
      </x:c>
      <x:c r="I9" s="9" t="str">
        <x:v>Entry status</x:v>
      </x:c>
      <x:c r="J9" s="9" t="str">
        <x:v>Gap / next step / owner</x:v>
      </x:c>
    </x:row>
    <x:row r="10" ht="56" customHeight="1">
      <x:c r="A10" s="28" t="str">
        <x:v>01</x:v>
      </x:c>
      <x:c r="B10" s="28" t="str">
        <x:v>Target-account boundaries</x:v>
      </x:c>
      <x:c r="C10" s="28" t="n">
        <x:f>'Rubric'!C6</x:f>
        <x:v>4</x:v>
      </x:c>
      <x:c r="D10" s="24"/>
      <x:c r="E10" s="24"/>
      <x:c r="F10" s="24"/>
      <x:c r="G10" s="44" t="n">
        <x:f>IF(I10&lt;&gt;"Complete",0,MIN(D10,IFERROR(VLOOKUP(E10,'Setup'!$A$18:$B$21,2,FALSE),0)))</x:f>
        <x:v>0</x:v>
      </x:c>
      <x:c r="H10" s="44" t="n">
        <x:f>IFERROR(C10/SUM('Rubric'!$C$6:$C$35)*G10/'Setup'!$G$9*100,0)</x:f>
        <x:v>0</x:v>
      </x:c>
      <x:c r="I10" s="28" t="str">
        <x:f>IF(C10=0,"Excluded",IF(D10="","Not assessed",IF(OR(NOT(ISNUMBER(D10)),D10&lt;0,D10&gt;'Setup'!$G$9,MOD(D10,1)&lt;&gt;0),"Invalid rating",IF(COUNTIF('Setup'!$A$18:$A$21,E10)=0,"Select evidence",IF(AND(OR(E10="Documented",E10="Verified"),LEN(TRIM(F10))=0),"Add reference","Complete")))))</x:f>
        <x:v>Not assessed</x:v>
      </x:c>
      <x:c r="J10" s="24"/>
    </x:row>
    <x:row r="11" ht="56" customHeight="1">
      <x:c r="A11" s="6" t="str">
        <x:v>02</x:v>
      </x:c>
      <x:c r="B11" s="6" t="str">
        <x:v>Buying-role fit</x:v>
      </x:c>
      <x:c r="C11" s="6" t="n">
        <x:f>'Rubric'!C7</x:f>
        <x:v>3</x:v>
      </x:c>
      <x:c r="D11" s="24"/>
      <x:c r="E11" s="24"/>
      <x:c r="F11" s="24"/>
      <x:c r="G11" s="32" t="n">
        <x:f>IF(I11&lt;&gt;"Complete",0,MIN(D11,IFERROR(VLOOKUP(E11,'Setup'!$A$18:$B$21,2,FALSE),0)))</x:f>
        <x:v>0</x:v>
      </x:c>
      <x:c r="H11" s="32" t="n">
        <x:f>IFERROR(C11/SUM('Rubric'!$C$6:$C$35)*G11/'Setup'!$G$9*100,0)</x:f>
        <x:v>0</x:v>
      </x:c>
      <x:c r="I11" s="6" t="str">
        <x:f>IF(C11=0,"Excluded",IF(D11="","Not assessed",IF(OR(NOT(ISNUMBER(D11)),D11&lt;0,D11&gt;'Setup'!$G$9,MOD(D11,1)&lt;&gt;0),"Invalid rating",IF(COUNTIF('Setup'!$A$18:$A$21,E11)=0,"Select evidence",IF(AND(OR(E11="Documented",E11="Verified"),LEN(TRIM(F11))=0),"Add reference","Complete")))))</x:f>
        <x:v>Not assessed</x:v>
      </x:c>
      <x:c r="J11" s="24"/>
    </x:row>
    <x:row r="12" ht="56" customHeight="1">
      <x:c r="A12" s="28" t="str">
        <x:v>03</x:v>
      </x:c>
      <x:c r="B12" s="28" t="str">
        <x:v>Reachable market</x:v>
      </x:c>
      <x:c r="C12" s="28" t="n">
        <x:f>'Rubric'!C8</x:f>
        <x:v>3</x:v>
      </x:c>
      <x:c r="D12" s="24"/>
      <x:c r="E12" s="24"/>
      <x:c r="F12" s="24"/>
      <x:c r="G12" s="44" t="n">
        <x:f>IF(I12&lt;&gt;"Complete",0,MIN(D12,IFERROR(VLOOKUP(E12,'Setup'!$A$18:$B$21,2,FALSE),0)))</x:f>
        <x:v>0</x:v>
      </x:c>
      <x:c r="H12" s="44" t="n">
        <x:f>IFERROR(C12/SUM('Rubric'!$C$6:$C$35)*G12/'Setup'!$G$9*100,0)</x:f>
        <x:v>0</x:v>
      </x:c>
      <x:c r="I12" s="28" t="str">
        <x:f>IF(C12=0,"Excluded",IF(D12="","Not assessed",IF(OR(NOT(ISNUMBER(D12)),D12&lt;0,D12&gt;'Setup'!$G$9,MOD(D12,1)&lt;&gt;0),"Invalid rating",IF(COUNTIF('Setup'!$A$18:$A$21,E12)=0,"Select evidence",IF(AND(OR(E12="Documented",E12="Verified"),LEN(TRIM(F12))=0),"Add reference","Complete")))))</x:f>
        <x:v>Not assessed</x:v>
      </x:c>
      <x:c r="J12" s="24"/>
    </x:row>
    <x:row r="13" ht="56" customHeight="1">
      <x:c r="A13" s="6" t="str">
        <x:v>04</x:v>
      </x:c>
      <x:c r="B13" s="6" t="str">
        <x:v>Offer and channel plan</x:v>
      </x:c>
      <x:c r="C13" s="6" t="n">
        <x:f>'Rubric'!C9</x:f>
        <x:v>3</x:v>
      </x:c>
      <x:c r="D13" s="24"/>
      <x:c r="E13" s="24"/>
      <x:c r="F13" s="24"/>
      <x:c r="G13" s="32" t="n">
        <x:f>IF(I13&lt;&gt;"Complete",0,MIN(D13,IFERROR(VLOOKUP(E13,'Setup'!$A$18:$B$21,2,FALSE),0)))</x:f>
        <x:v>0</x:v>
      </x:c>
      <x:c r="H13" s="32" t="n">
        <x:f>IFERROR(C13/SUM('Rubric'!$C$6:$C$35)*G13/'Setup'!$G$9*100,0)</x:f>
        <x:v>0</x:v>
      </x:c>
      <x:c r="I13" s="6" t="str">
        <x:f>IF(C13=0,"Excluded",IF(D13="","Not assessed",IF(OR(NOT(ISNUMBER(D13)),D13&lt;0,D13&gt;'Setup'!$G$9,MOD(D13,1)&lt;&gt;0),"Invalid rating",IF(COUNTIF('Setup'!$A$18:$A$21,E13)=0,"Select evidence",IF(AND(OR(E13="Documented",E13="Verified"),LEN(TRIM(F13))=0),"Add reference","Complete")))))</x:f>
        <x:v>Not assessed</x:v>
      </x:c>
      <x:c r="J13" s="24"/>
    </x:row>
    <x:row r="14" ht="56" customHeight="1">
      <x:c r="A14" s="28" t="str">
        <x:v>05</x:v>
      </x:c>
      <x:c r="B14" s="28" t="str">
        <x:v>Your team's readiness</x:v>
      </x:c>
      <x:c r="C14" s="28" t="n">
        <x:f>'Rubric'!C10</x:f>
        <x:v>2</x:v>
      </x:c>
      <x:c r="D14" s="24"/>
      <x:c r="E14" s="24"/>
      <x:c r="F14" s="24"/>
      <x:c r="G14" s="44" t="n">
        <x:f>IF(I14&lt;&gt;"Complete",0,MIN(D14,IFERROR(VLOOKUP(E14,'Setup'!$A$18:$B$21,2,FALSE),0)))</x:f>
        <x:v>0</x:v>
      </x:c>
      <x:c r="H14" s="44" t="n">
        <x:f>IFERROR(C14/SUM('Rubric'!$C$6:$C$35)*G14/'Setup'!$G$9*100,0)</x:f>
        <x:v>0</x:v>
      </x:c>
      <x:c r="I14" s="28" t="str">
        <x:f>IF(C14=0,"Excluded",IF(D14="","Not assessed",IF(OR(NOT(ISNUMBER(D14)),D14&lt;0,D14&gt;'Setup'!$G$9,MOD(D14,1)&lt;&gt;0),"Invalid rating",IF(COUNTIF('Setup'!$A$18:$A$21,E14)=0,"Select evidence",IF(AND(OR(E14="Documented",E14="Verified"),LEN(TRIM(F14))=0),"Add reference","Complete")))))</x:f>
        <x:v>Not assessed</x:v>
      </x:c>
      <x:c r="J14" s="24"/>
    </x:row>
    <x:row r="15" ht="56" customHeight="1">
      <x:c r="A15" s="6" t="str">
        <x:v>06</x:v>
      </x:c>
      <x:c r="B15" s="6" t="str">
        <x:v>Written qualification rules</x:v>
      </x:c>
      <x:c r="C15" s="6" t="n">
        <x:f>'Rubric'!C11</x:f>
        <x:v>6</x:v>
      </x:c>
      <x:c r="D15" s="24"/>
      <x:c r="E15" s="24"/>
      <x:c r="F15" s="24"/>
      <x:c r="G15" s="32" t="n">
        <x:f>IF(I15&lt;&gt;"Complete",0,MIN(D15,IFERROR(VLOOKUP(E15,'Setup'!$A$18:$B$21,2,FALSE),0)))</x:f>
        <x:v>0</x:v>
      </x:c>
      <x:c r="H15" s="32" t="n">
        <x:f>IFERROR(C15/SUM('Rubric'!$C$6:$C$35)*G15/'Setup'!$G$9*100,0)</x:f>
        <x:v>0</x:v>
      </x:c>
      <x:c r="I15" s="6" t="str">
        <x:f>IF(C15=0,"Excluded",IF(D15="","Not assessed",IF(OR(NOT(ISNUMBER(D15)),D15&lt;0,D15&gt;'Setup'!$G$9,MOD(D15,1)&lt;&gt;0),"Invalid rating",IF(COUNTIF('Setup'!$A$18:$A$21,E15)=0,"Select evidence",IF(AND(OR(E15="Documented",E15="Verified"),LEN(TRIM(F15))=0),"Add reference","Complete")))))</x:f>
        <x:v>Not assessed</x:v>
      </x:c>
      <x:c r="J15" s="24"/>
    </x:row>
    <x:row r="16" ht="56" customHeight="1">
      <x:c r="A16" s="28" t="str">
        <x:v>07</x:v>
      </x:c>
      <x:c r="B16" s="28" t="str">
        <x:v>Informed prospect interest</x:v>
      </x:c>
      <x:c r="C16" s="28" t="n">
        <x:f>'Rubric'!C12</x:f>
        <x:v>5</x:v>
      </x:c>
      <x:c r="D16" s="24"/>
      <x:c r="E16" s="24"/>
      <x:c r="F16" s="24"/>
      <x:c r="G16" s="44" t="n">
        <x:f>IF(I16&lt;&gt;"Complete",0,MIN(D16,IFERROR(VLOOKUP(E16,'Setup'!$A$18:$B$21,2,FALSE),0)))</x:f>
        <x:v>0</x:v>
      </x:c>
      <x:c r="H16" s="44" t="n">
        <x:f>IFERROR(C16/SUM('Rubric'!$C$6:$C$35)*G16/'Setup'!$G$9*100,0)</x:f>
        <x:v>0</x:v>
      </x:c>
      <x:c r="I16" s="28" t="str">
        <x:f>IF(C16=0,"Excluded",IF(D16="","Not assessed",IF(OR(NOT(ISNUMBER(D16)),D16&lt;0,D16&gt;'Setup'!$G$9,MOD(D16,1)&lt;&gt;0),"Invalid rating",IF(COUNTIF('Setup'!$A$18:$A$21,E16)=0,"Select evidence",IF(AND(OR(E16="Documented",E16="Verified"),LEN(TRIM(F16))=0),"Add reference","Complete")))))</x:f>
        <x:v>Not assessed</x:v>
      </x:c>
      <x:c r="J16" s="24"/>
    </x:row>
    <x:row r="17" ht="56" customHeight="1">
      <x:c r="A17" s="6" t="str">
        <x:v>08</x:v>
      </x:c>
      <x:c r="B17" s="6" t="str">
        <x:v>Separate meeting outcomes</x:v>
      </x:c>
      <x:c r="C17" s="6" t="n">
        <x:f>'Rubric'!C13</x:f>
        <x:v>5</x:v>
      </x:c>
      <x:c r="D17" s="24"/>
      <x:c r="E17" s="24"/>
      <x:c r="F17" s="24"/>
      <x:c r="G17" s="32" t="n">
        <x:f>IF(I17&lt;&gt;"Complete",0,MIN(D17,IFERROR(VLOOKUP(E17,'Setup'!$A$18:$B$21,2,FALSE),0)))</x:f>
        <x:v>0</x:v>
      </x:c>
      <x:c r="H17" s="32" t="n">
        <x:f>IFERROR(C17/SUM('Rubric'!$C$6:$C$35)*G17/'Setup'!$G$9*100,0)</x:f>
        <x:v>0</x:v>
      </x:c>
      <x:c r="I17" s="6" t="str">
        <x:f>IF(C17=0,"Excluded",IF(D17="","Not assessed",IF(OR(NOT(ISNUMBER(D17)),D17&lt;0,D17&gt;'Setup'!$G$9,MOD(D17,1)&lt;&gt;0),"Invalid rating",IF(COUNTIF('Setup'!$A$18:$A$21,E17)=0,"Select evidence",IF(AND(OR(E17="Documented",E17="Verified"),LEN(TRIM(F17))=0),"Add reference","Complete")))))</x:f>
        <x:v>Not assessed</x:v>
      </x:c>
      <x:c r="J17" s="24"/>
    </x:row>
    <x:row r="18" ht="56" customHeight="1">
      <x:c r="A18" s="28" t="str">
        <x:v>09</x:v>
      </x:c>
      <x:c r="B18" s="28" t="str">
        <x:v>Exceptions and dispute rules</x:v>
      </x:c>
      <x:c r="C18" s="28" t="n">
        <x:f>'Rubric'!C14</x:f>
        <x:v>5</x:v>
      </x:c>
      <x:c r="D18" s="24"/>
      <x:c r="E18" s="24"/>
      <x:c r="F18" s="24"/>
      <x:c r="G18" s="44" t="n">
        <x:f>IF(I18&lt;&gt;"Complete",0,MIN(D18,IFERROR(VLOOKUP(E18,'Setup'!$A$18:$B$21,2,FALSE),0)))</x:f>
        <x:v>0</x:v>
      </x:c>
      <x:c r="H18" s="44" t="n">
        <x:f>IFERROR(C18/SUM('Rubric'!$C$6:$C$35)*G18/'Setup'!$G$9*100,0)</x:f>
        <x:v>0</x:v>
      </x:c>
      <x:c r="I18" s="28" t="str">
        <x:f>IF(C18=0,"Excluded",IF(D18="","Not assessed",IF(OR(NOT(ISNUMBER(D18)),D18&lt;0,D18&gt;'Setup'!$G$9,MOD(D18,1)&lt;&gt;0),"Invalid rating",IF(COUNTIF('Setup'!$A$18:$A$21,E18)=0,"Select evidence",IF(AND(OR(E18="Documented",E18="Verified"),LEN(TRIM(F18))=0),"Add reference","Complete")))))</x:f>
        <x:v>Not assessed</x:v>
      </x:c>
      <x:c r="J18" s="24"/>
    </x:row>
    <x:row r="19" ht="56" customHeight="1">
      <x:c r="A19" s="6" t="str">
        <x:v>10</x:v>
      </x:c>
      <x:c r="B19" s="6" t="str">
        <x:v>Sales-ready handoff</x:v>
      </x:c>
      <x:c r="C19" s="6" t="n">
        <x:f>'Rubric'!C15</x:f>
        <x:v>4</x:v>
      </x:c>
      <x:c r="D19" s="24"/>
      <x:c r="E19" s="24"/>
      <x:c r="F19" s="24"/>
      <x:c r="G19" s="32" t="n">
        <x:f>IF(I19&lt;&gt;"Complete",0,MIN(D19,IFERROR(VLOOKUP(E19,'Setup'!$A$18:$B$21,2,FALSE),0)))</x:f>
        <x:v>0</x:v>
      </x:c>
      <x:c r="H19" s="32" t="n">
        <x:f>IFERROR(C19/SUM('Rubric'!$C$6:$C$35)*G19/'Setup'!$G$9*100,0)</x:f>
        <x:v>0</x:v>
      </x:c>
      <x:c r="I19" s="6" t="str">
        <x:f>IF(C19=0,"Excluded",IF(D19="","Not assessed",IF(OR(NOT(ISNUMBER(D19)),D19&lt;0,D19&gt;'Setup'!$G$9,MOD(D19,1)&lt;&gt;0),"Invalid rating",IF(COUNTIF('Setup'!$A$18:$A$21,E19)=0,"Select evidence",IF(AND(OR(E19="Documented",E19="Verified"),LEN(TRIM(F19))=0),"Add reference","Complete")))))</x:f>
        <x:v>Not assessed</x:v>
      </x:c>
      <x:c r="J19" s="24"/>
    </x:row>
    <x:row r="20" ht="56" customHeight="1">
      <x:c r="A20" s="28" t="str">
        <x:v>11</x:v>
      </x:c>
      <x:c r="B20" s="28" t="str">
        <x:v>List quality control</x:v>
      </x:c>
      <x:c r="C20" s="28" t="n">
        <x:f>'Rubric'!C16</x:f>
        <x:v>4</x:v>
      </x:c>
      <x:c r="D20" s="24"/>
      <x:c r="E20" s="24"/>
      <x:c r="F20" s="24"/>
      <x:c r="G20" s="44" t="n">
        <x:f>IF(I20&lt;&gt;"Complete",0,MIN(D20,IFERROR(VLOOKUP(E20,'Setup'!$A$18:$B$21,2,FALSE),0)))</x:f>
        <x:v>0</x:v>
      </x:c>
      <x:c r="H20" s="44" t="n">
        <x:f>IFERROR(C20/SUM('Rubric'!$C$6:$C$35)*G20/'Setup'!$G$9*100,0)</x:f>
        <x:v>0</x:v>
      </x:c>
      <x:c r="I20" s="28" t="str">
        <x:f>IF(C20=0,"Excluded",IF(D20="","Not assessed",IF(OR(NOT(ISNUMBER(D20)),D20&lt;0,D20&gt;'Setup'!$G$9,MOD(D20,1)&lt;&gt;0),"Invalid rating",IF(COUNTIF('Setup'!$A$18:$A$21,E20)=0,"Select evidence",IF(AND(OR(E20="Documented",E20="Verified"),LEN(TRIM(F20))=0),"Add reference","Complete")))))</x:f>
        <x:v>Not assessed</x:v>
      </x:c>
      <x:c r="J20" s="24"/>
    </x:row>
    <x:row r="21" ht="56" customHeight="1">
      <x:c r="A21" s="6" t="str">
        <x:v>12</x:v>
      </x:c>
      <x:c r="B21" s="6" t="str">
        <x:v>Channel and sender controls</x:v>
      </x:c>
      <x:c r="C21" s="6" t="n">
        <x:f>'Rubric'!C17</x:f>
        <x:v>4</x:v>
      </x:c>
      <x:c r="D21" s="24"/>
      <x:c r="E21" s="24"/>
      <x:c r="F21" s="24"/>
      <x:c r="G21" s="32" t="n">
        <x:f>IF(I21&lt;&gt;"Complete",0,MIN(D21,IFERROR(VLOOKUP(E21,'Setup'!$A$18:$B$21,2,FALSE),0)))</x:f>
        <x:v>0</x:v>
      </x:c>
      <x:c r="H21" s="32" t="n">
        <x:f>IFERROR(C21/SUM('Rubric'!$C$6:$C$35)*G21/'Setup'!$G$9*100,0)</x:f>
        <x:v>0</x:v>
      </x:c>
      <x:c r="I21" s="6" t="str">
        <x:f>IF(C21=0,"Excluded",IF(D21="","Not assessed",IF(OR(NOT(ISNUMBER(D21)),D21&lt;0,D21&gt;'Setup'!$G$9,MOD(D21,1)&lt;&gt;0),"Invalid rating",IF(COUNTIF('Setup'!$A$18:$A$21,E21)=0,"Select evidence",IF(AND(OR(E21="Documented",E21="Verified"),LEN(TRIM(F21))=0),"Add reference","Complete")))))</x:f>
        <x:v>Not assessed</x:v>
      </x:c>
      <x:c r="J21" s="24"/>
    </x:row>
    <x:row r="22" ht="56" customHeight="1">
      <x:c r="A22" s="28" t="str">
        <x:v>13</x:v>
      </x:c>
      <x:c r="B22" s="28" t="str">
        <x:v>Reply and booking ownership</x:v>
      </x:c>
      <x:c r="C22" s="28" t="n">
        <x:f>'Rubric'!C18</x:f>
        <x:v>4</x:v>
      </x:c>
      <x:c r="D22" s="24"/>
      <x:c r="E22" s="24"/>
      <x:c r="F22" s="24"/>
      <x:c r="G22" s="44" t="n">
        <x:f>IF(I22&lt;&gt;"Complete",0,MIN(D22,IFERROR(VLOOKUP(E22,'Setup'!$A$18:$B$21,2,FALSE),0)))</x:f>
        <x:v>0</x:v>
      </x:c>
      <x:c r="H22" s="44" t="n">
        <x:f>IFERROR(C22/SUM('Rubric'!$C$6:$C$35)*G22/'Setup'!$G$9*100,0)</x:f>
        <x:v>0</x:v>
      </x:c>
      <x:c r="I22" s="28" t="str">
        <x:f>IF(C22=0,"Excluded",IF(D22="","Not assessed",IF(OR(NOT(ISNUMBER(D22)),D22&lt;0,D22&gt;'Setup'!$G$9,MOD(D22,1)&lt;&gt;0),"Invalid rating",IF(COUNTIF('Setup'!$A$18:$A$21,E22)=0,"Select evidence",IF(AND(OR(E22="Documented",E22="Verified"),LEN(TRIM(F22))=0),"Add reference","Complete")))))</x:f>
        <x:v>Not assessed</x:v>
      </x:c>
      <x:c r="J22" s="24"/>
    </x:row>
    <x:row r="23" ht="56" customHeight="1">
      <x:c r="A23" s="6" t="str">
        <x:v>14</x:v>
      </x:c>
      <x:c r="B23" s="6" t="str">
        <x:v>Testing and improvement</x:v>
      </x:c>
      <x:c r="C23" s="6" t="n">
        <x:f>'Rubric'!C19</x:f>
        <x:v>4</x:v>
      </x:c>
      <x:c r="D23" s="24"/>
      <x:c r="E23" s="24"/>
      <x:c r="F23" s="24"/>
      <x:c r="G23" s="32" t="n">
        <x:f>IF(I23&lt;&gt;"Complete",0,MIN(D23,IFERROR(VLOOKUP(E23,'Setup'!$A$18:$B$21,2,FALSE),0)))</x:f>
        <x:v>0</x:v>
      </x:c>
      <x:c r="H23" s="32" t="n">
        <x:f>IFERROR(C23/SUM('Rubric'!$C$6:$C$35)*G23/'Setup'!$G$9*100,0)</x:f>
        <x:v>0</x:v>
      </x:c>
      <x:c r="I23" s="6" t="str">
        <x:f>IF(C23=0,"Excluded",IF(D23="","Not assessed",IF(OR(NOT(ISNUMBER(D23)),D23&lt;0,D23&gt;'Setup'!$G$9,MOD(D23,1)&lt;&gt;0),"Invalid rating",IF(COUNTIF('Setup'!$A$18:$A$21,E23)=0,"Select evidence",IF(AND(OR(E23="Documented",E23="Verified"),LEN(TRIM(F23))=0),"Add reference","Complete")))))</x:f>
        <x:v>Not assessed</x:v>
      </x:c>
      <x:c r="J23" s="24"/>
    </x:row>
    <x:row r="24" ht="56" customHeight="1">
      <x:c r="A24" s="28" t="str">
        <x:v>15</x:v>
      </x:c>
      <x:c r="B24" s="28" t="str">
        <x:v>Delivery capacity and ramp</x:v>
      </x:c>
      <x:c r="C24" s="28" t="n">
        <x:f>'Rubric'!C20</x:f>
        <x:v>4</x:v>
      </x:c>
      <x:c r="D24" s="24"/>
      <x:c r="E24" s="24"/>
      <x:c r="F24" s="24"/>
      <x:c r="G24" s="44" t="n">
        <x:f>IF(I24&lt;&gt;"Complete",0,MIN(D24,IFERROR(VLOOKUP(E24,'Setup'!$A$18:$B$21,2,FALSE),0)))</x:f>
        <x:v>0</x:v>
      </x:c>
      <x:c r="H24" s="44" t="n">
        <x:f>IFERROR(C24/SUM('Rubric'!$C$6:$C$35)*G24/'Setup'!$G$9*100,0)</x:f>
        <x:v>0</x:v>
      </x:c>
      <x:c r="I24" s="28" t="str">
        <x:f>IF(C24=0,"Excluded",IF(D24="","Not assessed",IF(OR(NOT(ISNUMBER(D24)),D24&lt;0,D24&gt;'Setup'!$G$9,MOD(D24,1)&lt;&gt;0),"Invalid rating",IF(COUNTIF('Setup'!$A$18:$A$21,E24)=0,"Select evidence",IF(AND(OR(E24="Documented",E24="Verified"),LEN(TRIM(F24))=0),"Add reference","Complete")))))</x:f>
        <x:v>Not assessed</x:v>
      </x:c>
      <x:c r="J24" s="24"/>
    </x:row>
    <x:row r="25" ht="56" customHeight="1">
      <x:c r="A25" s="6" t="str">
        <x:v>16</x:v>
      </x:c>
      <x:c r="B25" s="6" t="str">
        <x:v>All-in cost visibility</x:v>
      </x:c>
      <x:c r="C25" s="6" t="n">
        <x:f>'Rubric'!C21</x:f>
        <x:v>4</x:v>
      </x:c>
      <x:c r="D25" s="24"/>
      <x:c r="E25" s="24"/>
      <x:c r="F25" s="24"/>
      <x:c r="G25" s="32" t="n">
        <x:f>IF(I25&lt;&gt;"Complete",0,MIN(D25,IFERROR(VLOOKUP(E25,'Setup'!$A$18:$B$21,2,FALSE),0)))</x:f>
        <x:v>0</x:v>
      </x:c>
      <x:c r="H25" s="32" t="n">
        <x:f>IFERROR(C25/SUM('Rubric'!$C$6:$C$35)*G25/'Setup'!$G$9*100,0)</x:f>
        <x:v>0</x:v>
      </x:c>
      <x:c r="I25" s="6" t="str">
        <x:f>IF(C25=0,"Excluded",IF(D25="","Not assessed",IF(OR(NOT(ISNUMBER(D25)),D25&lt;0,D25&gt;'Setup'!$G$9,MOD(D25,1)&lt;&gt;0),"Invalid rating",IF(COUNTIF('Setup'!$A$18:$A$21,E25)=0,"Select evidence",IF(AND(OR(E25="Documented",E25="Verified"),LEN(TRIM(F25))=0),"Add reference","Complete")))))</x:f>
        <x:v>Not assessed</x:v>
      </x:c>
      <x:c r="J25" s="24"/>
    </x:row>
    <x:row r="26" ht="56" customHeight="1">
      <x:c r="A26" s="28" t="str">
        <x:v>17</x:v>
      </x:c>
      <x:c r="B26" s="28" t="str">
        <x:v>Billing trigger</x:v>
      </x:c>
      <x:c r="C26" s="28" t="n">
        <x:f>'Rubric'!C22</x:f>
        <x:v>3</x:v>
      </x:c>
      <x:c r="D26" s="24"/>
      <x:c r="E26" s="24"/>
      <x:c r="F26" s="24"/>
      <x:c r="G26" s="44" t="n">
        <x:f>IF(I26&lt;&gt;"Complete",0,MIN(D26,IFERROR(VLOOKUP(E26,'Setup'!$A$18:$B$21,2,FALSE),0)))</x:f>
        <x:v>0</x:v>
      </x:c>
      <x:c r="H26" s="44" t="n">
        <x:f>IFERROR(C26/SUM('Rubric'!$C$6:$C$35)*G26/'Setup'!$G$9*100,0)</x:f>
        <x:v>0</x:v>
      </x:c>
      <x:c r="I26" s="28" t="str">
        <x:f>IF(C26=0,"Excluded",IF(D26="","Not assessed",IF(OR(NOT(ISNUMBER(D26)),D26&lt;0,D26&gt;'Setup'!$G$9,MOD(D26,1)&lt;&gt;0),"Invalid rating",IF(COUNTIF('Setup'!$A$18:$A$21,E26)=0,"Select evidence",IF(AND(OR(E26="Documented",E26="Verified"),LEN(TRIM(F26))=0),"Add reference","Complete")))))</x:f>
        <x:v>Not assessed</x:v>
      </x:c>
      <x:c r="J26" s="24"/>
    </x:row>
    <x:row r="27" ht="56" customHeight="1">
      <x:c r="A27" s="6" t="str">
        <x:v>18</x:v>
      </x:c>
      <x:c r="B27" s="6" t="str">
        <x:v>Commitment and exit terms</x:v>
      </x:c>
      <x:c r="C27" s="6" t="n">
        <x:f>'Rubric'!C23</x:f>
        <x:v>3</x:v>
      </x:c>
      <x:c r="D27" s="24"/>
      <x:c r="E27" s="24"/>
      <x:c r="F27" s="24"/>
      <x:c r="G27" s="32" t="n">
        <x:f>IF(I27&lt;&gt;"Complete",0,MIN(D27,IFERROR(VLOOKUP(E27,'Setup'!$A$18:$B$21,2,FALSE),0)))</x:f>
        <x:v>0</x:v>
      </x:c>
      <x:c r="H27" s="32" t="n">
        <x:f>IFERROR(C27/SUM('Rubric'!$C$6:$C$35)*G27/'Setup'!$G$9*100,0)</x:f>
        <x:v>0</x:v>
      </x:c>
      <x:c r="I27" s="6" t="str">
        <x:f>IF(C27=0,"Excluded",IF(D27="","Not assessed",IF(OR(NOT(ISNUMBER(D27)),D27&lt;0,D27&gt;'Setup'!$G$9,MOD(D27,1)&lt;&gt;0),"Invalid rating",IF(COUNTIF('Setup'!$A$18:$A$21,E27)=0,"Select evidence",IF(AND(OR(E27="Documented",E27="Verified"),LEN(TRIM(F27))=0),"Add reference","Complete")))))</x:f>
        <x:v>Not assessed</x:v>
      </x:c>
      <x:c r="J27" s="24"/>
    </x:row>
    <x:row r="28" ht="56" customHeight="1">
      <x:c r="A28" s="28" t="str">
        <x:v>19</x:v>
      </x:c>
      <x:c r="B28" s="28" t="str">
        <x:v>Forecast assumptions</x:v>
      </x:c>
      <x:c r="C28" s="28" t="n">
        <x:f>'Rubric'!C24</x:f>
        <x:v>3</x:v>
      </x:c>
      <x:c r="D28" s="24"/>
      <x:c r="E28" s="24"/>
      <x:c r="F28" s="24"/>
      <x:c r="G28" s="44" t="n">
        <x:f>IF(I28&lt;&gt;"Complete",0,MIN(D28,IFERROR(VLOOKUP(E28,'Setup'!$A$18:$B$21,2,FALSE),0)))</x:f>
        <x:v>0</x:v>
      </x:c>
      <x:c r="H28" s="44" t="n">
        <x:f>IFERROR(C28/SUM('Rubric'!$C$6:$C$35)*G28/'Setup'!$G$9*100,0)</x:f>
        <x:v>0</x:v>
      </x:c>
      <x:c r="I28" s="28" t="str">
        <x:f>IF(C28=0,"Excluded",IF(D28="","Not assessed",IF(OR(NOT(ISNUMBER(D28)),D28&lt;0,D28&gt;'Setup'!$G$9,MOD(D28,1)&lt;&gt;0),"Invalid rating",IF(COUNTIF('Setup'!$A$18:$A$21,E28)=0,"Select evidence",IF(AND(OR(E28="Documented",E28="Verified"),LEN(TRIM(F28))=0),"Add reference","Complete")))))</x:f>
        <x:v>Not assessed</x:v>
      </x:c>
      <x:c r="J28" s="24"/>
    </x:row>
    <x:row r="29" ht="56" customHeight="1">
      <x:c r="A29" s="6" t="str">
        <x:v>20</x:v>
      </x:c>
      <x:c r="B29" s="6" t="str">
        <x:v>Scope and change control</x:v>
      </x:c>
      <x:c r="C29" s="6" t="n">
        <x:f>'Rubric'!C25</x:f>
        <x:v>2</x:v>
      </x:c>
      <x:c r="D29" s="24"/>
      <x:c r="E29" s="24"/>
      <x:c r="F29" s="24"/>
      <x:c r="G29" s="32" t="n">
        <x:f>IF(I29&lt;&gt;"Complete",0,MIN(D29,IFERROR(VLOOKUP(E29,'Setup'!$A$18:$B$21,2,FALSE),0)))</x:f>
        <x:v>0</x:v>
      </x:c>
      <x:c r="H29" s="32" t="n">
        <x:f>IFERROR(C29/SUM('Rubric'!$C$6:$C$35)*G29/'Setup'!$G$9*100,0)</x:f>
        <x:v>0</x:v>
      </x:c>
      <x:c r="I29" s="6" t="str">
        <x:f>IF(C29=0,"Excluded",IF(D29="","Not assessed",IF(OR(NOT(ISNUMBER(D29)),D29&lt;0,D29&gt;'Setup'!$G$9,MOD(D29,1)&lt;&gt;0),"Invalid rating",IF(COUNTIF('Setup'!$A$18:$A$21,E29)=0,"Select evidence",IF(AND(OR(E29="Documented",E29="Verified"),LEN(TRIM(F29))=0),"Add reference","Complete")))))</x:f>
        <x:v>Not assessed</x:v>
      </x:c>
      <x:c r="J29" s="24"/>
    </x:row>
    <x:row r="30" ht="56" customHeight="1">
      <x:c r="A30" s="28" t="str">
        <x:v>21</x:v>
      </x:c>
      <x:c r="B30" s="28" t="str">
        <x:v>Comparable outcome proof</x:v>
      </x:c>
      <x:c r="C30" s="28" t="n">
        <x:f>'Rubric'!C26</x:f>
        <x:v>4</x:v>
      </x:c>
      <x:c r="D30" s="24"/>
      <x:c r="E30" s="24"/>
      <x:c r="F30" s="24"/>
      <x:c r="G30" s="44" t="n">
        <x:f>IF(I30&lt;&gt;"Complete",0,MIN(D30,IFERROR(VLOOKUP(E30,'Setup'!$A$18:$B$21,2,FALSE),0)))</x:f>
        <x:v>0</x:v>
      </x:c>
      <x:c r="H30" s="44" t="n">
        <x:f>IFERROR(C30/SUM('Rubric'!$C$6:$C$35)*G30/'Setup'!$G$9*100,0)</x:f>
        <x:v>0</x:v>
      </x:c>
      <x:c r="I30" s="28" t="str">
        <x:f>IF(C30=0,"Excluded",IF(D30="","Not assessed",IF(OR(NOT(ISNUMBER(D30)),D30&lt;0,D30&gt;'Setup'!$G$9,MOD(D30,1)&lt;&gt;0),"Invalid rating",IF(COUNTIF('Setup'!$A$18:$A$21,E30)=0,"Select evidence",IF(AND(OR(E30="Documented",E30="Verified"),LEN(TRIM(F30))=0),"Add reference","Complete")))))</x:f>
        <x:v>Not assessed</x:v>
      </x:c>
      <x:c r="J30" s="24"/>
    </x:row>
    <x:row r="31" ht="56" customHeight="1">
      <x:c r="A31" s="6" t="str">
        <x:v>22</x:v>
      </x:c>
      <x:c r="B31" s="6" t="str">
        <x:v>Reference and evidence checks</x:v>
      </x:c>
      <x:c r="C31" s="6" t="n">
        <x:f>'Rubric'!C27</x:f>
        <x:v>3</x:v>
      </x:c>
      <x:c r="D31" s="24"/>
      <x:c r="E31" s="24"/>
      <x:c r="F31" s="24"/>
      <x:c r="G31" s="32" t="n">
        <x:f>IF(I31&lt;&gt;"Complete",0,MIN(D31,IFERROR(VLOOKUP(E31,'Setup'!$A$18:$B$21,2,FALSE),0)))</x:f>
        <x:v>0</x:v>
      </x:c>
      <x:c r="H31" s="32" t="n">
        <x:f>IFERROR(C31/SUM('Rubric'!$C$6:$C$35)*G31/'Setup'!$G$9*100,0)</x:f>
        <x:v>0</x:v>
      </x:c>
      <x:c r="I31" s="6" t="str">
        <x:f>IF(C31=0,"Excluded",IF(D31="","Not assessed",IF(OR(NOT(ISNUMBER(D31)),D31&lt;0,D31&gt;'Setup'!$G$9,MOD(D31,1)&lt;&gt;0),"Invalid rating",IF(COUNTIF('Setup'!$A$18:$A$21,E31)=0,"Select evidence",IF(AND(OR(E31="Documented",E31="Verified"),LEN(TRIM(F31))=0),"Add reference","Complete")))))</x:f>
        <x:v>Not assessed</x:v>
      </x:c>
      <x:c r="J31" s="24"/>
    </x:row>
    <x:row r="32" ht="56" customHeight="1">
      <x:c r="A32" s="28" t="str">
        <x:v>23</x:v>
      </x:c>
      <x:c r="B32" s="28" t="str">
        <x:v>Full-funnel reporting</x:v>
      </x:c>
      <x:c r="C32" s="28" t="n">
        <x:f>'Rubric'!C28</x:f>
        <x:v>3</x:v>
      </x:c>
      <x:c r="D32" s="24"/>
      <x:c r="E32" s="24"/>
      <x:c r="F32" s="24"/>
      <x:c r="G32" s="44" t="n">
        <x:f>IF(I32&lt;&gt;"Complete",0,MIN(D32,IFERROR(VLOOKUP(E32,'Setup'!$A$18:$B$21,2,FALSE),0)))</x:f>
        <x:v>0</x:v>
      </x:c>
      <x:c r="H32" s="44" t="n">
        <x:f>IFERROR(C32/SUM('Rubric'!$C$6:$C$35)*G32/'Setup'!$G$9*100,0)</x:f>
        <x:v>0</x:v>
      </x:c>
      <x:c r="I32" s="28" t="str">
        <x:f>IF(C32=0,"Excluded",IF(D32="","Not assessed",IF(OR(NOT(ISNUMBER(D32)),D32&lt;0,D32&gt;'Setup'!$G$9,MOD(D32,1)&lt;&gt;0),"Invalid rating",IF(COUNTIF('Setup'!$A$18:$A$21,E32)=0,"Select evidence",IF(AND(OR(E32="Documented",E32="Verified"),LEN(TRIM(F32))=0),"Add reference","Complete")))))</x:f>
        <x:v>Not assessed</x:v>
      </x:c>
      <x:c r="J32" s="24"/>
    </x:row>
    <x:row r="33" ht="56" customHeight="1">
      <x:c r="A33" s="6" t="str">
        <x:v>24</x:v>
      </x:c>
      <x:c r="B33" s="6" t="str">
        <x:v>Sales feedback and attribution</x:v>
      </x:c>
      <x:c r="C33" s="6" t="n">
        <x:f>'Rubric'!C29</x:f>
        <x:v>3</x:v>
      </x:c>
      <x:c r="D33" s="24"/>
      <x:c r="E33" s="24"/>
      <x:c r="F33" s="24"/>
      <x:c r="G33" s="32" t="n">
        <x:f>IF(I33&lt;&gt;"Complete",0,MIN(D33,IFERROR(VLOOKUP(E33,'Setup'!$A$18:$B$21,2,FALSE),0)))</x:f>
        <x:v>0</x:v>
      </x:c>
      <x:c r="H33" s="32" t="n">
        <x:f>IFERROR(C33/SUM('Rubric'!$C$6:$C$35)*G33/'Setup'!$G$9*100,0)</x:f>
        <x:v>0</x:v>
      </x:c>
      <x:c r="I33" s="6" t="str">
        <x:f>IF(C33=0,"Excluded",IF(D33="","Not assessed",IF(OR(NOT(ISNUMBER(D33)),D33&lt;0,D33&gt;'Setup'!$G$9,MOD(D33,1)&lt;&gt;0),"Invalid rating",IF(COUNTIF('Setup'!$A$18:$A$21,E33)=0,"Select evidence",IF(AND(OR(E33="Documented",E33="Verified"),LEN(TRIM(F33))=0),"Add reference","Complete")))))</x:f>
        <x:v>Not assessed</x:v>
      </x:c>
      <x:c r="J33" s="24"/>
    </x:row>
    <x:row r="34" ht="56" customHeight="1">
      <x:c r="A34" s="28" t="str">
        <x:v>25</x:v>
      </x:c>
      <x:c r="B34" s="28" t="str">
        <x:v>Reporting access and exports</x:v>
      </x:c>
      <x:c r="C34" s="28" t="n">
        <x:f>'Rubric'!C30</x:f>
        <x:v>2</x:v>
      </x:c>
      <x:c r="D34" s="24"/>
      <x:c r="E34" s="24"/>
      <x:c r="F34" s="24"/>
      <x:c r="G34" s="44" t="n">
        <x:f>IF(I34&lt;&gt;"Complete",0,MIN(D34,IFERROR(VLOOKUP(E34,'Setup'!$A$18:$B$21,2,FALSE),0)))</x:f>
        <x:v>0</x:v>
      </x:c>
      <x:c r="H34" s="44" t="n">
        <x:f>IFERROR(C34/SUM('Rubric'!$C$6:$C$35)*G34/'Setup'!$G$9*100,0)</x:f>
        <x:v>0</x:v>
      </x:c>
      <x:c r="I34" s="28" t="str">
        <x:f>IF(C34=0,"Excluded",IF(D34="","Not assessed",IF(OR(NOT(ISNUMBER(D34)),D34&lt;0,D34&gt;'Setup'!$G$9,MOD(D34,1)&lt;&gt;0),"Invalid rating",IF(COUNTIF('Setup'!$A$18:$A$21,E34)=0,"Select evidence",IF(AND(OR(E34="Documented",E34="Verified"),LEN(TRIM(F34))=0),"Add reference","Complete")))))</x:f>
        <x:v>Not assessed</x:v>
      </x:c>
      <x:c r="J34" s="24"/>
    </x:row>
    <x:row r="35" ht="56" customHeight="1">
      <x:c r="A35" s="6" t="str">
        <x:v>26</x:v>
      </x:c>
      <x:c r="B35" s="6" t="str">
        <x:v>Data use and opt-outs</x:v>
      </x:c>
      <x:c r="C35" s="6" t="n">
        <x:f>'Rubric'!C31</x:f>
        <x:v>3</x:v>
      </x:c>
      <x:c r="D35" s="24"/>
      <x:c r="E35" s="24"/>
      <x:c r="F35" s="24"/>
      <x:c r="G35" s="32" t="n">
        <x:f>IF(I35&lt;&gt;"Complete",0,MIN(D35,IFERROR(VLOOKUP(E35,'Setup'!$A$18:$B$21,2,FALSE),0)))</x:f>
        <x:v>0</x:v>
      </x:c>
      <x:c r="H35" s="32" t="n">
        <x:f>IFERROR(C35/SUM('Rubric'!$C$6:$C$35)*G35/'Setup'!$G$9*100,0)</x:f>
        <x:v>0</x:v>
      </x:c>
      <x:c r="I35" s="6" t="str">
        <x:f>IF(C35=0,"Excluded",IF(D35="","Not assessed",IF(OR(NOT(ISNUMBER(D35)),D35&lt;0,D35&gt;'Setup'!$G$9,MOD(D35,1)&lt;&gt;0),"Invalid rating",IF(COUNTIF('Setup'!$A$18:$A$21,E35)=0,"Select evidence",IF(AND(OR(E35="Documented",E35="Verified"),LEN(TRIM(F35))=0),"Add reference","Complete")))))</x:f>
        <x:v>Not assessed</x:v>
      </x:c>
      <x:c r="J35" s="24"/>
    </x:row>
    <x:row r="36" ht="56" customHeight="1">
      <x:c r="A36" s="28" t="str">
        <x:v>27</x:v>
      </x:c>
      <x:c r="B36" s="28" t="str">
        <x:v>Brand and identity controls</x:v>
      </x:c>
      <x:c r="C36" s="28" t="n">
        <x:f>'Rubric'!C32</x:f>
        <x:v>2</x:v>
      </x:c>
      <x:c r="D36" s="24"/>
      <x:c r="E36" s="24"/>
      <x:c r="F36" s="24"/>
      <x:c r="G36" s="44" t="n">
        <x:f>IF(I36&lt;&gt;"Complete",0,MIN(D36,IFERROR(VLOOKUP(E36,'Setup'!$A$18:$B$21,2,FALSE),0)))</x:f>
        <x:v>0</x:v>
      </x:c>
      <x:c r="H36" s="44" t="n">
        <x:f>IFERROR(C36/SUM('Rubric'!$C$6:$C$35)*G36/'Setup'!$G$9*100,0)</x:f>
        <x:v>0</x:v>
      </x:c>
      <x:c r="I36" s="28" t="str">
        <x:f>IF(C36=0,"Excluded",IF(D36="","Not assessed",IF(OR(NOT(ISNUMBER(D36)),D36&lt;0,D36&gt;'Setup'!$G$9,MOD(D36,1)&lt;&gt;0),"Invalid rating",IF(COUNTIF('Setup'!$A$18:$A$21,E36)=0,"Select evidence",IF(AND(OR(E36="Documented",E36="Verified"),LEN(TRIM(F36))=0),"Add reference","Complete")))))</x:f>
        <x:v>Not assessed</x:v>
      </x:c>
      <x:c r="J36" s="24"/>
    </x:row>
    <x:row r="37" ht="56" customHeight="1">
      <x:c r="A37" s="6" t="str">
        <x:v>28</x:v>
      </x:c>
      <x:c r="B37" s="6" t="str">
        <x:v>Asset rights and access</x:v>
      </x:c>
      <x:c r="C37" s="6" t="n">
        <x:f>'Rubric'!C33</x:f>
        <x:v>2</x:v>
      </x:c>
      <x:c r="D37" s="24"/>
      <x:c r="E37" s="24"/>
      <x:c r="F37" s="24"/>
      <x:c r="G37" s="32" t="n">
        <x:f>IF(I37&lt;&gt;"Complete",0,MIN(D37,IFERROR(VLOOKUP(E37,'Setup'!$A$18:$B$21,2,FALSE),0)))</x:f>
        <x:v>0</x:v>
      </x:c>
      <x:c r="H37" s="32" t="n">
        <x:f>IFERROR(C37/SUM('Rubric'!$C$6:$C$35)*G37/'Setup'!$G$9*100,0)</x:f>
        <x:v>0</x:v>
      </x:c>
      <x:c r="I37" s="6" t="str">
        <x:f>IF(C37=0,"Excluded",IF(D37="","Not assessed",IF(OR(NOT(ISNUMBER(D37)),D37&lt;0,D37&gt;'Setup'!$G$9,MOD(D37,1)&lt;&gt;0),"Invalid rating",IF(COUNTIF('Setup'!$A$18:$A$21,E37)=0,"Select evidence",IF(AND(OR(E37="Documented",E37="Verified"),LEN(TRIM(F37))=0),"Add reference","Complete")))))</x:f>
        <x:v>Not assessed</x:v>
      </x:c>
      <x:c r="J37" s="24"/>
    </x:row>
    <x:row r="38" ht="56" customHeight="1">
      <x:c r="A38" s="28" t="str">
        <x:v>29</x:v>
      </x:c>
      <x:c r="B38" s="28" t="str">
        <x:v>Security and access</x:v>
      </x:c>
      <x:c r="C38" s="28" t="n">
        <x:f>'Rubric'!C34</x:f>
        <x:v>2</x:v>
      </x:c>
      <x:c r="D38" s="24"/>
      <x:c r="E38" s="24"/>
      <x:c r="F38" s="24"/>
      <x:c r="G38" s="44" t="n">
        <x:f>IF(I38&lt;&gt;"Complete",0,MIN(D38,IFERROR(VLOOKUP(E38,'Setup'!$A$18:$B$21,2,FALSE),0)))</x:f>
        <x:v>0</x:v>
      </x:c>
      <x:c r="H38" s="44" t="n">
        <x:f>IFERROR(C38/SUM('Rubric'!$C$6:$C$35)*G38/'Setup'!$G$9*100,0)</x:f>
        <x:v>0</x:v>
      </x:c>
      <x:c r="I38" s="28" t="str">
        <x:f>IF(C38=0,"Excluded",IF(D38="","Not assessed",IF(OR(NOT(ISNUMBER(D38)),D38&lt;0,D38&gt;'Setup'!$G$9,MOD(D38,1)&lt;&gt;0),"Invalid rating",IF(COUNTIF('Setup'!$A$18:$A$21,E38)=0,"Select evidence",IF(AND(OR(E38="Documented",E38="Verified"),LEN(TRIM(F38))=0),"Add reference","Complete")))))</x:f>
        <x:v>Not assessed</x:v>
      </x:c>
      <x:c r="J38" s="24"/>
    </x:row>
    <x:row r="39" ht="56" customHeight="1">
      <x:c r="A39" s="6" t="str">
        <x:v>30</x:v>
      </x:c>
      <x:c r="B39" s="6" t="str">
        <x:v>Exit and continuity</x:v>
      </x:c>
      <x:c r="C39" s="6" t="n">
        <x:f>'Rubric'!C35</x:f>
        <x:v>1</x:v>
      </x:c>
      <x:c r="D39" s="24"/>
      <x:c r="E39" s="24"/>
      <x:c r="F39" s="24"/>
      <x:c r="G39" s="32" t="n">
        <x:f>IF(I39&lt;&gt;"Complete",0,MIN(D39,IFERROR(VLOOKUP(E39,'Setup'!$A$18:$B$21,2,FALSE),0)))</x:f>
        <x:v>0</x:v>
      </x:c>
      <x:c r="H39" s="32" t="n">
        <x:f>IFERROR(C39/SUM('Rubric'!$C$6:$C$35)*G39/'Setup'!$G$9*100,0)</x:f>
        <x:v>0</x:v>
      </x:c>
      <x:c r="I39" s="6" t="str">
        <x:f>IF(C39=0,"Excluded",IF(D39="","Not assessed",IF(OR(NOT(ISNUMBER(D39)),D39&lt;0,D39&gt;'Setup'!$G$9,MOD(D39,1)&lt;&gt;0),"Invalid rating",IF(COUNTIF('Setup'!$A$18:$A$21,E39)=0,"Select evidence",IF(AND(OR(E39="Documented",E39="Verified"),LEN(TRIM(F39))=0),"Add reference","Complete")))))</x:f>
        <x:v>Not assessed</x:v>
      </x:c>
      <x:c r="J39" s="24"/>
    </x:row>
    <x:row r="40" ht="23" customHeight="1">
      <x:c r="A40" s="6"/>
      <x:c r="B40" s="6"/>
      <x:c r="C40" s="6"/>
      <x:c r="D40" s="6"/>
      <x:c r="E40" s="6"/>
      <x:c r="F40" s="6"/>
      <x:c r="G40" s="6"/>
      <x:c r="H40" s="6"/>
      <x:c r="I40" s="6"/>
      <x:c r="J40" s="6"/>
    </x:row>
    <x:row r="41" ht="23" customHeight="1">
      <x:c r="A41" s="15" t="str">
        <x:v>WEIGHT SUPPORTED BY DOCUMENTED OR VERIFIED EVIDENCE</x:v>
      </x:c>
      <x:c r="B41" s="15"/>
      <x:c r="C41" s="15"/>
      <x:c r="D41" s="15"/>
      <x:c r="E41" s="15"/>
      <x:c r="F41" s="34" t="n">
        <x:f>IFERROR((SUMIFS(C10:C39,I10:I39,"Complete",E10:E39,"Documented")+SUMIFS(C10:C39,I10:I39,"Complete",E10:E39,"Verified"))/SUM(C10:C39),0)</x:f>
        <x:v>0</x:v>
      </x:c>
      <x:c r="G41" s="34"/>
      <x:c r="H41" s="6"/>
      <x:c r="I41" s="6"/>
      <x:c r="J41" s="6"/>
    </x:row>
    <x:row r="42" ht="23" customHeight="1">
      <x:c r="A42" s="6"/>
      <x:c r="B42" s="6"/>
      <x:c r="C42" s="6"/>
      <x:c r="D42" s="6"/>
      <x:c r="E42" s="6"/>
      <x:c r="F42" s="6"/>
      <x:c r="G42" s="6"/>
      <x:c r="H42" s="6"/>
      <x:c r="I42" s="6"/>
      <x:c r="J42" s="6"/>
    </x:row>
    <x:row r="43" ht="30" customHeight="1">
      <x:c r="A43" s="9" t="str">
        <x:v>CRITICAL CHECKS  /  A high score never overrides a failed check.</x:v>
      </x:c>
      <x:c r="B43" s="9"/>
      <x:c r="C43" s="9"/>
      <x:c r="D43" s="9"/>
      <x:c r="E43" s="9"/>
      <x:c r="F43" s="9"/>
      <x:c r="G43" s="9"/>
      <x:c r="H43" s="9"/>
      <x:c r="I43" s="9"/>
      <x:c r="J43" s="9"/>
    </x:row>
    <x:row r="44" ht="23" customHeight="1">
      <x:c r="A44" s="15" t="str">
        <x:v>Check</x:v>
      </x:c>
      <x:c r="B44" s="15"/>
      <x:c r="C44" s="15"/>
      <x:c r="D44" s="6" t="str">
        <x:v>Status</x:v>
      </x:c>
      <x:c r="E44" s="15" t="str">
        <x:v>Evidence / resolution</x:v>
      </x:c>
      <x:c r="F44" s="15"/>
      <x:c r="G44" s="15" t="str">
        <x:v>Next action / owner</x:v>
      </x:c>
      <x:c r="H44" s="15"/>
      <x:c r="I44" s="15" t="str">
        <x:v>Effective outcome</x:v>
      </x:c>
      <x:c r="J44" s="15"/>
    </x:row>
    <x:row r="45" ht="59" customHeight="1">
      <x:c r="A45" s="46" t="str">
        <x:v>G1  Qualification and billing agreed</x:v>
      </x:c>
      <x:c r="B45" s="46"/>
      <x:c r="C45" s="46"/>
      <x:c r="D45" s="24" t="str">
        <x:v>Not assessed</x:v>
      </x:c>
      <x:c r="E45" s="24" t="str"/>
      <x:c r="F45" s="24"/>
      <x:c r="G45" s="24"/>
      <x:c r="H45" s="24"/>
      <x:c r="I45" s="6" t="str">
        <x:f>IF(D45="Fail","Fail",IF(D45="Resolve","Resolve",IF(AND(D45="Pass",LEN(TRIM(E45))&gt;0),"Pass","Not assessed")))</x:f>
        <x:v>Not assessed</x:v>
      </x:c>
      <x:c r="J45" s="6"/>
    </x:row>
    <x:row r="46" ht="59" customHeight="1">
      <x:c r="A46" s="46" t="str">
        <x:v>G2  Truthful outreach and claims</x:v>
      </x:c>
      <x:c r="B46" s="46"/>
      <x:c r="C46" s="46"/>
      <x:c r="D46" s="24" t="str">
        <x:v>Not assessed</x:v>
      </x:c>
      <x:c r="E46" s="24" t="str"/>
      <x:c r="F46" s="24"/>
      <x:c r="G46" s="24"/>
      <x:c r="H46" s="24"/>
      <x:c r="I46" s="6" t="str">
        <x:f>IF(D46="Fail","Fail",IF(D46="Resolve","Resolve",IF(AND(D46="Pass",LEN(TRIM(E46))&gt;0),"Pass","Not assessed")))</x:f>
        <x:v>Not assessed</x:v>
      </x:c>
      <x:c r="J46" s="6"/>
    </x:row>
    <x:row r="47" ht="59" customHeight="1">
      <x:c r="A47" s="46" t="str">
        <x:v>G3  Data use and opt-outs addressed</x:v>
      </x:c>
      <x:c r="B47" s="46"/>
      <x:c r="C47" s="46"/>
      <x:c r="D47" s="24" t="str">
        <x:v>Not assessed</x:v>
      </x:c>
      <x:c r="E47" s="24" t="str"/>
      <x:c r="F47" s="24"/>
      <x:c r="G47" s="24"/>
      <x:c r="H47" s="24"/>
      <x:c r="I47" s="6" t="str">
        <x:f>IF(D47="Fail","Fail",IF(D47="Resolve","Resolve",IF(AND(D47="Pass",LEN(TRIM(E47))&gt;0),"Pass","Not assessed")))</x:f>
        <x:v>Not assessed</x:v>
      </x:c>
      <x:c r="J47" s="6"/>
    </x:row>
    <x:row r="48" ht="59" customHeight="1">
      <x:c r="A48" s="46" t="str">
        <x:v>G4  Fees and commitment accepted</x:v>
      </x:c>
      <x:c r="B48" s="46"/>
      <x:c r="C48" s="46"/>
      <x:c r="D48" s="24" t="str">
        <x:v>Not assessed</x:v>
      </x:c>
      <x:c r="E48" s="24" t="str"/>
      <x:c r="F48" s="24"/>
      <x:c r="G48" s="24"/>
      <x:c r="H48" s="24"/>
      <x:c r="I48" s="6" t="str">
        <x:f>IF(D48="Fail","Fail",IF(D48="Resolve","Resolve",IF(AND(D48="Pass",LEN(TRIM(E48))&gt;0),"Pass","Not assessed")))</x:f>
        <x:v>Not assessed</x:v>
      </x:c>
      <x:c r="J48" s="6"/>
    </x:row>
    <x:row r="49" ht="59" customHeight="1">
      <x:c r="A49" s="46" t="str">
        <x:v>G5  Material evidence is credible</x:v>
      </x:c>
      <x:c r="B49" s="46"/>
      <x:c r="C49" s="46"/>
      <x:c r="D49" s="24" t="str">
        <x:v>Not assessed</x:v>
      </x:c>
      <x:c r="E49" s="24" t="str"/>
      <x:c r="F49" s="24"/>
      <x:c r="G49" s="24"/>
      <x:c r="H49" s="24"/>
      <x:c r="I49" s="6" t="str">
        <x:f>IF(D49="Fail","Fail",IF(D49="Resolve","Resolve",IF(AND(D49="Pass",LEN(TRIM(E49))&gt;0),"Pass","Not assessed")))</x:f>
        <x:v>Not assessed</x:v>
      </x:c>
      <x:c r="J49" s="6"/>
    </x:row>
    <x:row r="50" ht="59" customHeight="1">
      <x:c r="A50" s="46" t="str">
        <x:v>G6  Critical access and exit protected</x:v>
      </x:c>
      <x:c r="B50" s="46"/>
      <x:c r="C50" s="46"/>
      <x:c r="D50" s="24" t="str">
        <x:v>Not assessed</x:v>
      </x:c>
      <x:c r="E50" s="24" t="str"/>
      <x:c r="F50" s="24"/>
      <x:c r="G50" s="24"/>
      <x:c r="H50" s="24"/>
      <x:c r="I50" s="6" t="str">
        <x:f>IF(D50="Fail","Fail",IF(D50="Resolve","Resolve",IF(AND(D50="Pass",LEN(TRIM(E50))&gt;0),"Pass","Not assessed")))</x:f>
        <x:v>Not assessed</x:v>
      </x:c>
      <x:c r="J50" s="6"/>
    </x:row>
    <x:row r="51" ht="23" customHeight="1">
      <x:c r="A51" s="6"/>
      <x:c r="B51" s="6"/>
      <x:c r="C51" s="6"/>
      <x:c r="D51" s="6"/>
      <x:c r="E51" s="6"/>
      <x:c r="F51" s="6"/>
      <x:c r="G51" s="6"/>
      <x:c r="H51" s="6"/>
      <x:c r="I51" s="6"/>
      <x:c r="J51" s="6"/>
    </x:row>
    <x:row r="52" ht="24" customHeight="1">
      <x:c r="A52" s="20" t="str">
        <x:v>Pass: relevant evidence recorded and acceptable to you. Resolve: an open condition needs fixing. Fail: a confirmed unacceptable issue. Not assessed: still unknown. See Sources for full pass conditions. If a critical issue cannot be resolved, do not proceed.</x:v>
      </x:c>
      <x:c r="B52" s="20"/>
      <x:c r="C52" s="20"/>
      <x:c r="D52" s="20"/>
      <x:c r="E52" s="20"/>
      <x:c r="F52" s="20"/>
      <x:c r="G52" s="20"/>
      <x:c r="H52" s="20"/>
      <x:c r="I52" s="20"/>
      <x:c r="J52" s="20"/>
    </x:row>
    <x:row r="53" ht="24" customHeight="1">
      <x:c r="A53" s="20"/>
      <x:c r="B53" s="20"/>
      <x:c r="C53" s="20"/>
      <x:c r="D53" s="20"/>
      <x:c r="E53" s="20"/>
      <x:c r="F53" s="20"/>
      <x:c r="G53" s="20"/>
      <x:c r="H53" s="20"/>
      <x:c r="I53" s="20"/>
      <x:c r="J53" s="20"/>
    </x:row>
    <x:row r="54" ht="24" customHeight="1">
      <x:c r="A54" s="20"/>
      <x:c r="B54" s="20"/>
      <x:c r="C54" s="20"/>
      <x:c r="D54" s="20"/>
      <x:c r="E54" s="20"/>
      <x:c r="F54" s="20"/>
      <x:c r="G54" s="20"/>
      <x:c r="H54" s="20"/>
      <x:c r="I54" s="20"/>
      <x:c r="J54" s="20"/>
    </x:row>
    <x:row r="55" ht="23" customHeight="1">
      <x:c r="A55" s="6"/>
      <x:c r="B55" s="6"/>
      <x:c r="C55" s="6"/>
      <x:c r="D55" s="6"/>
      <x:c r="E55" s="6"/>
      <x:c r="F55" s="6"/>
      <x:c r="G55" s="6"/>
      <x:c r="H55" s="6"/>
      <x:c r="I55" s="6"/>
      <x:c r="J55" s="6"/>
    </x:row>
    <x:row r="56" ht="23" customHeight="1">
      <x:c r="A56" s="6"/>
      <x:c r="B56" s="6"/>
      <x:c r="C56" s="6"/>
      <x:c r="D56" s="6"/>
      <x:c r="E56" s="6"/>
      <x:c r="F56" s="6"/>
      <x:c r="G56" s="6"/>
      <x:c r="H56" s="6"/>
      <x:c r="I56" s="6"/>
      <x:c r="J56" s="6"/>
    </x:row>
    <x:row r="57" ht="23" customHeight="1">
      <x:c r="A57" s="6"/>
      <x:c r="B57" s="6"/>
      <x:c r="C57" s="6"/>
      <x:c r="D57" s="6"/>
      <x:c r="E57" s="6"/>
      <x:c r="F57" s="6"/>
      <x:c r="G57" s="6"/>
      <x:c r="H57" s="6"/>
      <x:c r="I57" s="6"/>
      <x:c r="J57" s="6"/>
    </x:row>
    <x:row r="58" ht="23" customHeight="1">
      <x:c r="A58" s="6"/>
      <x:c r="B58" s="6"/>
      <x:c r="C58" s="6"/>
      <x:c r="D58" s="6"/>
      <x:c r="E58" s="6"/>
      <x:c r="F58" s="6"/>
      <x:c r="G58" s="6"/>
      <x:c r="H58" s="6"/>
      <x:c r="I58" s="6"/>
      <x:c r="J58" s="6"/>
    </x:row>
  </x:sheetData>
  <x:mergeCells>
    <x:mergeCell ref="A1:J2"/>
    <x:mergeCell ref="A3:J3"/>
    <x:mergeCell ref="A4:C4"/>
    <x:mergeCell ref="D4:F4"/>
    <x:mergeCell ref="G4:J4"/>
    <x:mergeCell ref="A5:C6"/>
    <x:mergeCell ref="D5:F6"/>
    <x:mergeCell ref="G5:J6"/>
    <x:mergeCell ref="A8:J8"/>
    <x:mergeCell ref="A41:E41"/>
    <x:mergeCell ref="F41:G41"/>
    <x:mergeCell ref="A43:J43"/>
    <x:mergeCell ref="A44:C44"/>
    <x:mergeCell ref="E44:F44"/>
    <x:mergeCell ref="G44:H44"/>
    <x:mergeCell ref="I44:J44"/>
    <x:mergeCell ref="A45:C45"/>
    <x:mergeCell ref="E45:F45"/>
    <x:mergeCell ref="G45:H45"/>
    <x:mergeCell ref="I45:J45"/>
    <x:mergeCell ref="A46:C46"/>
    <x:mergeCell ref="E46:F46"/>
    <x:mergeCell ref="G46:H46"/>
    <x:mergeCell ref="I46:J46"/>
    <x:mergeCell ref="A47:C47"/>
    <x:mergeCell ref="E47:F47"/>
    <x:mergeCell ref="G47:H47"/>
    <x:mergeCell ref="I47:J47"/>
    <x:mergeCell ref="A48:C48"/>
    <x:mergeCell ref="E48:F48"/>
    <x:mergeCell ref="G48:H48"/>
    <x:mergeCell ref="I48:J48"/>
    <x:mergeCell ref="A49:C49"/>
    <x:mergeCell ref="E49:F49"/>
    <x:mergeCell ref="G49:H49"/>
    <x:mergeCell ref="I49:J49"/>
    <x:mergeCell ref="A50:C50"/>
    <x:mergeCell ref="E50:F50"/>
    <x:mergeCell ref="G50:H50"/>
    <x:mergeCell ref="I50:J50"/>
    <x:mergeCell ref="A52:J54"/>
  </x:mergeCells>
  <x:conditionalFormatting sqref="I10:I39">
    <x:cfRule type="expression" dxfId="0" priority="1">
      <x:formula>I10="Complete"</x:formula>
    </x:cfRule>
    <x:cfRule type="expression" dxfId="1" priority="2">
      <x:formula>I10="Add reference"</x:formula>
    </x:cfRule>
    <x:cfRule type="expression" dxfId="2" priority="3">
      <x:formula>I10="Invalid rating"</x:formula>
    </x:cfRule>
  </x:conditionalFormatting>
  <x:conditionalFormatting sqref="I45:J50">
    <x:cfRule type="expression" dxfId="3" priority="4">
      <x:formula>$I45="Fail"</x:formula>
    </x:cfRule>
    <x:cfRule type="expression" dxfId="4" priority="5">
      <x:formula>$I45="Pass"</x:formula>
    </x:cfRule>
    <x:cfRule type="expression" dxfId="5" priority="6">
      <x:formula>$I45="Resolve"</x:formula>
    </x:cfRule>
  </x:conditionalFormatting>
  <x:dataValidations count="3">
    <x:dataValidation type="list" sqref="D10:D39">
      <x:formula1>"0,1,2,3,4,5"</x:formula1>
    </x:dataValidation>
    <x:dataValidation type="list" sqref="E10:E39">
      <x:formula1>"Not supplied,Claim only,Documented,Verified"</x:formula1>
    </x:dataValidation>
    <x:dataValidation type="list" sqref="D45:D50">
      <x:formula1>"Not assessed,Pass,Resolve,Fail"</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6" hidden="0" customWidth="1"/>
    <x:col min="2" max="2" width="32" hidden="0" customWidth="1"/>
    <x:col min="3" max="3" width="9" hidden="0" customWidth="1"/>
    <x:col min="4" max="4" width="12" hidden="0" customWidth="1"/>
    <x:col min="5" max="5" width="19" hidden="0" customWidth="1"/>
    <x:col min="6" max="6" width="38" hidden="0" customWidth="1"/>
    <x:col min="7" max="7" width="11" hidden="0" customWidth="1"/>
    <x:col min="8" max="8" width="11" hidden="0" customWidth="1"/>
    <x:col min="9" max="9" width="19" hidden="0" customWidth="1"/>
    <x:col min="10" max="10" width="35" hidden="0" customWidth="1"/>
  </x:cols>
  <x:sheetData>
    <x:row r="1" ht="25" customHeight="1">
      <x:c r="A1" s="9" t="str">
        <x:f>"03  /  "&amp;'Setup'!C13</x:f>
        <x:v>03  /  Agency B</x:v>
      </x:c>
      <x:c r="B1" s="9"/>
      <x:c r="C1" s="9"/>
      <x:c r="D1" s="9"/>
      <x:c r="E1" s="9"/>
      <x:c r="F1" s="9"/>
      <x:c r="G1" s="9"/>
      <x:c r="H1" s="9"/>
      <x:c r="I1" s="9"/>
      <x:c r="J1" s="9"/>
    </x:row>
    <x:row r="2" ht="25" customHeight="1">
      <x:c r="A2" s="9"/>
      <x:c r="B2" s="9"/>
      <x:c r="C2" s="9"/>
      <x:c r="D2" s="9"/>
      <x:c r="E2" s="9"/>
      <x:c r="F2" s="9"/>
      <x:c r="G2" s="9"/>
      <x:c r="H2" s="9"/>
      <x:c r="I2" s="9"/>
      <x:c r="J2" s="9"/>
    </x:row>
    <x:row r="3" ht="38" customHeight="1">
      <x:c r="A3" s="12" t="str">
        <x:v>Complete blue cells. Review Rubric for the question and scoring anchors. Do not paste over formulas.</x:v>
      </x:c>
      <x:c r="B3" s="12"/>
      <x:c r="C3" s="12"/>
      <x:c r="D3" s="12"/>
      <x:c r="E3" s="12"/>
      <x:c r="F3" s="12"/>
      <x:c r="G3" s="12"/>
      <x:c r="H3" s="12"/>
      <x:c r="I3" s="12"/>
      <x:c r="J3" s="12"/>
    </x:row>
    <x:row r="4" ht="23" customHeight="1">
      <x:c r="A4" s="15" t="str">
        <x:v>EARNED POINTS / 100</x:v>
      </x:c>
      <x:c r="B4" s="15"/>
      <x:c r="C4" s="15"/>
      <x:c r="D4" s="15" t="str">
        <x:v>ASSESSMENT COVERAGE</x:v>
      </x:c>
      <x:c r="E4" s="15"/>
      <x:c r="F4" s="15"/>
      <x:c r="G4" s="15" t="str">
        <x:v>DECISION</x:v>
      </x:c>
      <x:c r="H4" s="15"/>
      <x:c r="I4" s="15"/>
      <x:c r="J4" s="15"/>
    </x:row>
    <x:row r="5" ht="23" customHeight="1">
      <x:c r="A5" s="64" t="n">
        <x:f>ROUND(SUM(H10:H39),1)</x:f>
        <x:v>0</x:v>
      </x:c>
      <x:c r="B5" s="64"/>
      <x:c r="C5" s="64"/>
      <x:c r="D5" s="66" t="n">
        <x:f>IFERROR(SUMIF(I10:I39,"Complete",C10:C39)/SUM(C10:C39),0)</x:f>
        <x:v>0</x:v>
      </x:c>
      <x:c r="E5" s="66"/>
      <x:c r="F5" s="66"/>
      <x:c r="G5" s="68" t="str">
        <x:f>IF('Setup'!$F$12&lt;&gt;"Ready","Check setup",IF(COUNTIF(I45:I50,"Fail")&gt;0,"Do not proceed",IF(COUNTIF(I45:I50,"Resolve")&gt;0,"Resolve critical issues",IF(AND(COUNT(D10:D39)=0,COUNTIF(I45:I50,"Pass")=0),"Not started",IF(COUNTIF(I45:I50,"Pass")&lt;6,"Complete gate checks",IF(D5&lt;1,"Complete assessment",IF(A5&gt;='Setup'!$G$7,"Shortlist",IF(A5&gt;='Setup'!$G$8,"Clarify before pilot","Not ready to shortlist"))))))))</x:f>
        <x:v>Not started</x:v>
      </x:c>
      <x:c r="H5" s="68"/>
      <x:c r="I5" s="68"/>
      <x:c r="J5" s="68"/>
    </x:row>
    <x:row r="6" ht="23" customHeight="1">
      <x:c r="A6" s="64"/>
      <x:c r="B6" s="64"/>
      <x:c r="C6" s="64"/>
      <x:c r="D6" s="66"/>
      <x:c r="E6" s="66"/>
      <x:c r="F6" s="66"/>
      <x:c r="G6" s="68"/>
      <x:c r="H6" s="68"/>
      <x:c r="I6" s="68"/>
      <x:c r="J6" s="68"/>
    </x:row>
    <x:row r="7" ht="23" customHeight="1">
      <x:c r="A7" s="6"/>
      <x:c r="B7" s="6"/>
      <x:c r="C7" s="6"/>
      <x:c r="D7" s="6"/>
      <x:c r="E7" s="6"/>
      <x:c r="F7" s="6"/>
      <x:c r="G7" s="6"/>
      <x:c r="H7" s="6"/>
      <x:c r="I7" s="6"/>
      <x:c r="J7" s="6"/>
    </x:row>
    <x:row r="8" ht="28" customHeight="1">
      <x:c r="A8" s="12" t="str">
        <x:v>A polished answer is not evidence. Documented and Verified scores require a specific, non-sensitive source reference.</x:v>
      </x:c>
      <x:c r="B8" s="12"/>
      <x:c r="C8" s="12"/>
      <x:c r="D8" s="12"/>
      <x:c r="E8" s="12"/>
      <x:c r="F8" s="12"/>
      <x:c r="G8" s="12"/>
      <x:c r="H8" s="12"/>
      <x:c r="I8" s="12"/>
      <x:c r="J8" s="12"/>
    </x:row>
    <x:row r="9" ht="32" customHeight="1">
      <x:c r="A9" s="9" t="str">
        <x:v>ID</x:v>
      </x:c>
      <x:c r="B9" s="9" t="str">
        <x:v>Criterion</x:v>
      </x:c>
      <x:c r="C9" s="9" t="str">
        <x:v>Weight</x:v>
      </x:c>
      <x:c r="D9" s="9" t="str">
        <x:v>Rating 0–5</x:v>
      </x:c>
      <x:c r="E9" s="9" t="str">
        <x:v>Evidence level</x:v>
      </x:c>
      <x:c r="F9" s="9" t="str">
        <x:v>Evidence reference / checked on</x:v>
      </x:c>
      <x:c r="G9" s="9" t="str">
        <x:v>Adjusted /5</x:v>
      </x:c>
      <x:c r="H9" s="9" t="str">
        <x:v>Points /100</x:v>
      </x:c>
      <x:c r="I9" s="9" t="str">
        <x:v>Entry status</x:v>
      </x:c>
      <x:c r="J9" s="9" t="str">
        <x:v>Gap / next step / owner</x:v>
      </x:c>
    </x:row>
    <x:row r="10" ht="56" customHeight="1">
      <x:c r="A10" s="28" t="str">
        <x:v>01</x:v>
      </x:c>
      <x:c r="B10" s="28" t="str">
        <x:v>Target-account boundaries</x:v>
      </x:c>
      <x:c r="C10" s="28" t="n">
        <x:f>'Rubric'!C6</x:f>
        <x:v>4</x:v>
      </x:c>
      <x:c r="D10" s="24"/>
      <x:c r="E10" s="24"/>
      <x:c r="F10" s="24"/>
      <x:c r="G10" s="44" t="n">
        <x:f>IF(I10&lt;&gt;"Complete",0,MIN(D10,IFERROR(VLOOKUP(E10,'Setup'!$A$18:$B$21,2,FALSE),0)))</x:f>
        <x:v>0</x:v>
      </x:c>
      <x:c r="H10" s="44" t="n">
        <x:f>IFERROR(C10/SUM('Rubric'!$C$6:$C$35)*G10/'Setup'!$G$9*100,0)</x:f>
        <x:v>0</x:v>
      </x:c>
      <x:c r="I10" s="28" t="str">
        <x:f>IF(C10=0,"Excluded",IF(D10="","Not assessed",IF(OR(NOT(ISNUMBER(D10)),D10&lt;0,D10&gt;'Setup'!$G$9,MOD(D10,1)&lt;&gt;0),"Invalid rating",IF(COUNTIF('Setup'!$A$18:$A$21,E10)=0,"Select evidence",IF(AND(OR(E10="Documented",E10="Verified"),LEN(TRIM(F10))=0),"Add reference","Complete")))))</x:f>
        <x:v>Not assessed</x:v>
      </x:c>
      <x:c r="J10" s="24"/>
    </x:row>
    <x:row r="11" ht="56" customHeight="1">
      <x:c r="A11" s="6" t="str">
        <x:v>02</x:v>
      </x:c>
      <x:c r="B11" s="6" t="str">
        <x:v>Buying-role fit</x:v>
      </x:c>
      <x:c r="C11" s="6" t="n">
        <x:f>'Rubric'!C7</x:f>
        <x:v>3</x:v>
      </x:c>
      <x:c r="D11" s="24"/>
      <x:c r="E11" s="24"/>
      <x:c r="F11" s="24"/>
      <x:c r="G11" s="32" t="n">
        <x:f>IF(I11&lt;&gt;"Complete",0,MIN(D11,IFERROR(VLOOKUP(E11,'Setup'!$A$18:$B$21,2,FALSE),0)))</x:f>
        <x:v>0</x:v>
      </x:c>
      <x:c r="H11" s="32" t="n">
        <x:f>IFERROR(C11/SUM('Rubric'!$C$6:$C$35)*G11/'Setup'!$G$9*100,0)</x:f>
        <x:v>0</x:v>
      </x:c>
      <x:c r="I11" s="6" t="str">
        <x:f>IF(C11=0,"Excluded",IF(D11="","Not assessed",IF(OR(NOT(ISNUMBER(D11)),D11&lt;0,D11&gt;'Setup'!$G$9,MOD(D11,1)&lt;&gt;0),"Invalid rating",IF(COUNTIF('Setup'!$A$18:$A$21,E11)=0,"Select evidence",IF(AND(OR(E11="Documented",E11="Verified"),LEN(TRIM(F11))=0),"Add reference","Complete")))))</x:f>
        <x:v>Not assessed</x:v>
      </x:c>
      <x:c r="J11" s="24"/>
    </x:row>
    <x:row r="12" ht="56" customHeight="1">
      <x:c r="A12" s="28" t="str">
        <x:v>03</x:v>
      </x:c>
      <x:c r="B12" s="28" t="str">
        <x:v>Reachable market</x:v>
      </x:c>
      <x:c r="C12" s="28" t="n">
        <x:f>'Rubric'!C8</x:f>
        <x:v>3</x:v>
      </x:c>
      <x:c r="D12" s="24"/>
      <x:c r="E12" s="24"/>
      <x:c r="F12" s="24"/>
      <x:c r="G12" s="44" t="n">
        <x:f>IF(I12&lt;&gt;"Complete",0,MIN(D12,IFERROR(VLOOKUP(E12,'Setup'!$A$18:$B$21,2,FALSE),0)))</x:f>
        <x:v>0</x:v>
      </x:c>
      <x:c r="H12" s="44" t="n">
        <x:f>IFERROR(C12/SUM('Rubric'!$C$6:$C$35)*G12/'Setup'!$G$9*100,0)</x:f>
        <x:v>0</x:v>
      </x:c>
      <x:c r="I12" s="28" t="str">
        <x:f>IF(C12=0,"Excluded",IF(D12="","Not assessed",IF(OR(NOT(ISNUMBER(D12)),D12&lt;0,D12&gt;'Setup'!$G$9,MOD(D12,1)&lt;&gt;0),"Invalid rating",IF(COUNTIF('Setup'!$A$18:$A$21,E12)=0,"Select evidence",IF(AND(OR(E12="Documented",E12="Verified"),LEN(TRIM(F12))=0),"Add reference","Complete")))))</x:f>
        <x:v>Not assessed</x:v>
      </x:c>
      <x:c r="J12" s="24"/>
    </x:row>
    <x:row r="13" ht="56" customHeight="1">
      <x:c r="A13" s="6" t="str">
        <x:v>04</x:v>
      </x:c>
      <x:c r="B13" s="6" t="str">
        <x:v>Offer and channel plan</x:v>
      </x:c>
      <x:c r="C13" s="6" t="n">
        <x:f>'Rubric'!C9</x:f>
        <x:v>3</x:v>
      </x:c>
      <x:c r="D13" s="24"/>
      <x:c r="E13" s="24"/>
      <x:c r="F13" s="24"/>
      <x:c r="G13" s="32" t="n">
        <x:f>IF(I13&lt;&gt;"Complete",0,MIN(D13,IFERROR(VLOOKUP(E13,'Setup'!$A$18:$B$21,2,FALSE),0)))</x:f>
        <x:v>0</x:v>
      </x:c>
      <x:c r="H13" s="32" t="n">
        <x:f>IFERROR(C13/SUM('Rubric'!$C$6:$C$35)*G13/'Setup'!$G$9*100,0)</x:f>
        <x:v>0</x:v>
      </x:c>
      <x:c r="I13" s="6" t="str">
        <x:f>IF(C13=0,"Excluded",IF(D13="","Not assessed",IF(OR(NOT(ISNUMBER(D13)),D13&lt;0,D13&gt;'Setup'!$G$9,MOD(D13,1)&lt;&gt;0),"Invalid rating",IF(COUNTIF('Setup'!$A$18:$A$21,E13)=0,"Select evidence",IF(AND(OR(E13="Documented",E13="Verified"),LEN(TRIM(F13))=0),"Add reference","Complete")))))</x:f>
        <x:v>Not assessed</x:v>
      </x:c>
      <x:c r="J13" s="24"/>
    </x:row>
    <x:row r="14" ht="56" customHeight="1">
      <x:c r="A14" s="28" t="str">
        <x:v>05</x:v>
      </x:c>
      <x:c r="B14" s="28" t="str">
        <x:v>Your team's readiness</x:v>
      </x:c>
      <x:c r="C14" s="28" t="n">
        <x:f>'Rubric'!C10</x:f>
        <x:v>2</x:v>
      </x:c>
      <x:c r="D14" s="24"/>
      <x:c r="E14" s="24"/>
      <x:c r="F14" s="24"/>
      <x:c r="G14" s="44" t="n">
        <x:f>IF(I14&lt;&gt;"Complete",0,MIN(D14,IFERROR(VLOOKUP(E14,'Setup'!$A$18:$B$21,2,FALSE),0)))</x:f>
        <x:v>0</x:v>
      </x:c>
      <x:c r="H14" s="44" t="n">
        <x:f>IFERROR(C14/SUM('Rubric'!$C$6:$C$35)*G14/'Setup'!$G$9*100,0)</x:f>
        <x:v>0</x:v>
      </x:c>
      <x:c r="I14" s="28" t="str">
        <x:f>IF(C14=0,"Excluded",IF(D14="","Not assessed",IF(OR(NOT(ISNUMBER(D14)),D14&lt;0,D14&gt;'Setup'!$G$9,MOD(D14,1)&lt;&gt;0),"Invalid rating",IF(COUNTIF('Setup'!$A$18:$A$21,E14)=0,"Select evidence",IF(AND(OR(E14="Documented",E14="Verified"),LEN(TRIM(F14))=0),"Add reference","Complete")))))</x:f>
        <x:v>Not assessed</x:v>
      </x:c>
      <x:c r="J14" s="24"/>
    </x:row>
    <x:row r="15" ht="56" customHeight="1">
      <x:c r="A15" s="6" t="str">
        <x:v>06</x:v>
      </x:c>
      <x:c r="B15" s="6" t="str">
        <x:v>Written qualification rules</x:v>
      </x:c>
      <x:c r="C15" s="6" t="n">
        <x:f>'Rubric'!C11</x:f>
        <x:v>6</x:v>
      </x:c>
      <x:c r="D15" s="24"/>
      <x:c r="E15" s="24"/>
      <x:c r="F15" s="24"/>
      <x:c r="G15" s="32" t="n">
        <x:f>IF(I15&lt;&gt;"Complete",0,MIN(D15,IFERROR(VLOOKUP(E15,'Setup'!$A$18:$B$21,2,FALSE),0)))</x:f>
        <x:v>0</x:v>
      </x:c>
      <x:c r="H15" s="32" t="n">
        <x:f>IFERROR(C15/SUM('Rubric'!$C$6:$C$35)*G15/'Setup'!$G$9*100,0)</x:f>
        <x:v>0</x:v>
      </x:c>
      <x:c r="I15" s="6" t="str">
        <x:f>IF(C15=0,"Excluded",IF(D15="","Not assessed",IF(OR(NOT(ISNUMBER(D15)),D15&lt;0,D15&gt;'Setup'!$G$9,MOD(D15,1)&lt;&gt;0),"Invalid rating",IF(COUNTIF('Setup'!$A$18:$A$21,E15)=0,"Select evidence",IF(AND(OR(E15="Documented",E15="Verified"),LEN(TRIM(F15))=0),"Add reference","Complete")))))</x:f>
        <x:v>Not assessed</x:v>
      </x:c>
      <x:c r="J15" s="24"/>
    </x:row>
    <x:row r="16" ht="56" customHeight="1">
      <x:c r="A16" s="28" t="str">
        <x:v>07</x:v>
      </x:c>
      <x:c r="B16" s="28" t="str">
        <x:v>Informed prospect interest</x:v>
      </x:c>
      <x:c r="C16" s="28" t="n">
        <x:f>'Rubric'!C12</x:f>
        <x:v>5</x:v>
      </x:c>
      <x:c r="D16" s="24"/>
      <x:c r="E16" s="24"/>
      <x:c r="F16" s="24"/>
      <x:c r="G16" s="44" t="n">
        <x:f>IF(I16&lt;&gt;"Complete",0,MIN(D16,IFERROR(VLOOKUP(E16,'Setup'!$A$18:$B$21,2,FALSE),0)))</x:f>
        <x:v>0</x:v>
      </x:c>
      <x:c r="H16" s="44" t="n">
        <x:f>IFERROR(C16/SUM('Rubric'!$C$6:$C$35)*G16/'Setup'!$G$9*100,0)</x:f>
        <x:v>0</x:v>
      </x:c>
      <x:c r="I16" s="28" t="str">
        <x:f>IF(C16=0,"Excluded",IF(D16="","Not assessed",IF(OR(NOT(ISNUMBER(D16)),D16&lt;0,D16&gt;'Setup'!$G$9,MOD(D16,1)&lt;&gt;0),"Invalid rating",IF(COUNTIF('Setup'!$A$18:$A$21,E16)=0,"Select evidence",IF(AND(OR(E16="Documented",E16="Verified"),LEN(TRIM(F16))=0),"Add reference","Complete")))))</x:f>
        <x:v>Not assessed</x:v>
      </x:c>
      <x:c r="J16" s="24"/>
    </x:row>
    <x:row r="17" ht="56" customHeight="1">
      <x:c r="A17" s="6" t="str">
        <x:v>08</x:v>
      </x:c>
      <x:c r="B17" s="6" t="str">
        <x:v>Separate meeting outcomes</x:v>
      </x:c>
      <x:c r="C17" s="6" t="n">
        <x:f>'Rubric'!C13</x:f>
        <x:v>5</x:v>
      </x:c>
      <x:c r="D17" s="24"/>
      <x:c r="E17" s="24"/>
      <x:c r="F17" s="24"/>
      <x:c r="G17" s="32" t="n">
        <x:f>IF(I17&lt;&gt;"Complete",0,MIN(D17,IFERROR(VLOOKUP(E17,'Setup'!$A$18:$B$21,2,FALSE),0)))</x:f>
        <x:v>0</x:v>
      </x:c>
      <x:c r="H17" s="32" t="n">
        <x:f>IFERROR(C17/SUM('Rubric'!$C$6:$C$35)*G17/'Setup'!$G$9*100,0)</x:f>
        <x:v>0</x:v>
      </x:c>
      <x:c r="I17" s="6" t="str">
        <x:f>IF(C17=0,"Excluded",IF(D17="","Not assessed",IF(OR(NOT(ISNUMBER(D17)),D17&lt;0,D17&gt;'Setup'!$G$9,MOD(D17,1)&lt;&gt;0),"Invalid rating",IF(COUNTIF('Setup'!$A$18:$A$21,E17)=0,"Select evidence",IF(AND(OR(E17="Documented",E17="Verified"),LEN(TRIM(F17))=0),"Add reference","Complete")))))</x:f>
        <x:v>Not assessed</x:v>
      </x:c>
      <x:c r="J17" s="24"/>
    </x:row>
    <x:row r="18" ht="56" customHeight="1">
      <x:c r="A18" s="28" t="str">
        <x:v>09</x:v>
      </x:c>
      <x:c r="B18" s="28" t="str">
        <x:v>Exceptions and dispute rules</x:v>
      </x:c>
      <x:c r="C18" s="28" t="n">
        <x:f>'Rubric'!C14</x:f>
        <x:v>5</x:v>
      </x:c>
      <x:c r="D18" s="24"/>
      <x:c r="E18" s="24"/>
      <x:c r="F18" s="24"/>
      <x:c r="G18" s="44" t="n">
        <x:f>IF(I18&lt;&gt;"Complete",0,MIN(D18,IFERROR(VLOOKUP(E18,'Setup'!$A$18:$B$21,2,FALSE),0)))</x:f>
        <x:v>0</x:v>
      </x:c>
      <x:c r="H18" s="44" t="n">
        <x:f>IFERROR(C18/SUM('Rubric'!$C$6:$C$35)*G18/'Setup'!$G$9*100,0)</x:f>
        <x:v>0</x:v>
      </x:c>
      <x:c r="I18" s="28" t="str">
        <x:f>IF(C18=0,"Excluded",IF(D18="","Not assessed",IF(OR(NOT(ISNUMBER(D18)),D18&lt;0,D18&gt;'Setup'!$G$9,MOD(D18,1)&lt;&gt;0),"Invalid rating",IF(COUNTIF('Setup'!$A$18:$A$21,E18)=0,"Select evidence",IF(AND(OR(E18="Documented",E18="Verified"),LEN(TRIM(F18))=0),"Add reference","Complete")))))</x:f>
        <x:v>Not assessed</x:v>
      </x:c>
      <x:c r="J18" s="24"/>
    </x:row>
    <x:row r="19" ht="56" customHeight="1">
      <x:c r="A19" s="6" t="str">
        <x:v>10</x:v>
      </x:c>
      <x:c r="B19" s="6" t="str">
        <x:v>Sales-ready handoff</x:v>
      </x:c>
      <x:c r="C19" s="6" t="n">
        <x:f>'Rubric'!C15</x:f>
        <x:v>4</x:v>
      </x:c>
      <x:c r="D19" s="24"/>
      <x:c r="E19" s="24"/>
      <x:c r="F19" s="24"/>
      <x:c r="G19" s="32" t="n">
        <x:f>IF(I19&lt;&gt;"Complete",0,MIN(D19,IFERROR(VLOOKUP(E19,'Setup'!$A$18:$B$21,2,FALSE),0)))</x:f>
        <x:v>0</x:v>
      </x:c>
      <x:c r="H19" s="32" t="n">
        <x:f>IFERROR(C19/SUM('Rubric'!$C$6:$C$35)*G19/'Setup'!$G$9*100,0)</x:f>
        <x:v>0</x:v>
      </x:c>
      <x:c r="I19" s="6" t="str">
        <x:f>IF(C19=0,"Excluded",IF(D19="","Not assessed",IF(OR(NOT(ISNUMBER(D19)),D19&lt;0,D19&gt;'Setup'!$G$9,MOD(D19,1)&lt;&gt;0),"Invalid rating",IF(COUNTIF('Setup'!$A$18:$A$21,E19)=0,"Select evidence",IF(AND(OR(E19="Documented",E19="Verified"),LEN(TRIM(F19))=0),"Add reference","Complete")))))</x:f>
        <x:v>Not assessed</x:v>
      </x:c>
      <x:c r="J19" s="24"/>
    </x:row>
    <x:row r="20" ht="56" customHeight="1">
      <x:c r="A20" s="28" t="str">
        <x:v>11</x:v>
      </x:c>
      <x:c r="B20" s="28" t="str">
        <x:v>List quality control</x:v>
      </x:c>
      <x:c r="C20" s="28" t="n">
        <x:f>'Rubric'!C16</x:f>
        <x:v>4</x:v>
      </x:c>
      <x:c r="D20" s="24"/>
      <x:c r="E20" s="24"/>
      <x:c r="F20" s="24"/>
      <x:c r="G20" s="44" t="n">
        <x:f>IF(I20&lt;&gt;"Complete",0,MIN(D20,IFERROR(VLOOKUP(E20,'Setup'!$A$18:$B$21,2,FALSE),0)))</x:f>
        <x:v>0</x:v>
      </x:c>
      <x:c r="H20" s="44" t="n">
        <x:f>IFERROR(C20/SUM('Rubric'!$C$6:$C$35)*G20/'Setup'!$G$9*100,0)</x:f>
        <x:v>0</x:v>
      </x:c>
      <x:c r="I20" s="28" t="str">
        <x:f>IF(C20=0,"Excluded",IF(D20="","Not assessed",IF(OR(NOT(ISNUMBER(D20)),D20&lt;0,D20&gt;'Setup'!$G$9,MOD(D20,1)&lt;&gt;0),"Invalid rating",IF(COUNTIF('Setup'!$A$18:$A$21,E20)=0,"Select evidence",IF(AND(OR(E20="Documented",E20="Verified"),LEN(TRIM(F20))=0),"Add reference","Complete")))))</x:f>
        <x:v>Not assessed</x:v>
      </x:c>
      <x:c r="J20" s="24"/>
    </x:row>
    <x:row r="21" ht="56" customHeight="1">
      <x:c r="A21" s="6" t="str">
        <x:v>12</x:v>
      </x:c>
      <x:c r="B21" s="6" t="str">
        <x:v>Channel and sender controls</x:v>
      </x:c>
      <x:c r="C21" s="6" t="n">
        <x:f>'Rubric'!C17</x:f>
        <x:v>4</x:v>
      </x:c>
      <x:c r="D21" s="24"/>
      <x:c r="E21" s="24"/>
      <x:c r="F21" s="24"/>
      <x:c r="G21" s="32" t="n">
        <x:f>IF(I21&lt;&gt;"Complete",0,MIN(D21,IFERROR(VLOOKUP(E21,'Setup'!$A$18:$B$21,2,FALSE),0)))</x:f>
        <x:v>0</x:v>
      </x:c>
      <x:c r="H21" s="32" t="n">
        <x:f>IFERROR(C21/SUM('Rubric'!$C$6:$C$35)*G21/'Setup'!$G$9*100,0)</x:f>
        <x:v>0</x:v>
      </x:c>
      <x:c r="I21" s="6" t="str">
        <x:f>IF(C21=0,"Excluded",IF(D21="","Not assessed",IF(OR(NOT(ISNUMBER(D21)),D21&lt;0,D21&gt;'Setup'!$G$9,MOD(D21,1)&lt;&gt;0),"Invalid rating",IF(COUNTIF('Setup'!$A$18:$A$21,E21)=0,"Select evidence",IF(AND(OR(E21="Documented",E21="Verified"),LEN(TRIM(F21))=0),"Add reference","Complete")))))</x:f>
        <x:v>Not assessed</x:v>
      </x:c>
      <x:c r="J21" s="24"/>
    </x:row>
    <x:row r="22" ht="56" customHeight="1">
      <x:c r="A22" s="28" t="str">
        <x:v>13</x:v>
      </x:c>
      <x:c r="B22" s="28" t="str">
        <x:v>Reply and booking ownership</x:v>
      </x:c>
      <x:c r="C22" s="28" t="n">
        <x:f>'Rubric'!C18</x:f>
        <x:v>4</x:v>
      </x:c>
      <x:c r="D22" s="24"/>
      <x:c r="E22" s="24"/>
      <x:c r="F22" s="24"/>
      <x:c r="G22" s="44" t="n">
        <x:f>IF(I22&lt;&gt;"Complete",0,MIN(D22,IFERROR(VLOOKUP(E22,'Setup'!$A$18:$B$21,2,FALSE),0)))</x:f>
        <x:v>0</x:v>
      </x:c>
      <x:c r="H22" s="44" t="n">
        <x:f>IFERROR(C22/SUM('Rubric'!$C$6:$C$35)*G22/'Setup'!$G$9*100,0)</x:f>
        <x:v>0</x:v>
      </x:c>
      <x:c r="I22" s="28" t="str">
        <x:f>IF(C22=0,"Excluded",IF(D22="","Not assessed",IF(OR(NOT(ISNUMBER(D22)),D22&lt;0,D22&gt;'Setup'!$G$9,MOD(D22,1)&lt;&gt;0),"Invalid rating",IF(COUNTIF('Setup'!$A$18:$A$21,E22)=0,"Select evidence",IF(AND(OR(E22="Documented",E22="Verified"),LEN(TRIM(F22))=0),"Add reference","Complete")))))</x:f>
        <x:v>Not assessed</x:v>
      </x:c>
      <x:c r="J22" s="24"/>
    </x:row>
    <x:row r="23" ht="56" customHeight="1">
      <x:c r="A23" s="6" t="str">
        <x:v>14</x:v>
      </x:c>
      <x:c r="B23" s="6" t="str">
        <x:v>Testing and improvement</x:v>
      </x:c>
      <x:c r="C23" s="6" t="n">
        <x:f>'Rubric'!C19</x:f>
        <x:v>4</x:v>
      </x:c>
      <x:c r="D23" s="24"/>
      <x:c r="E23" s="24"/>
      <x:c r="F23" s="24"/>
      <x:c r="G23" s="32" t="n">
        <x:f>IF(I23&lt;&gt;"Complete",0,MIN(D23,IFERROR(VLOOKUP(E23,'Setup'!$A$18:$B$21,2,FALSE),0)))</x:f>
        <x:v>0</x:v>
      </x:c>
      <x:c r="H23" s="32" t="n">
        <x:f>IFERROR(C23/SUM('Rubric'!$C$6:$C$35)*G23/'Setup'!$G$9*100,0)</x:f>
        <x:v>0</x:v>
      </x:c>
      <x:c r="I23" s="6" t="str">
        <x:f>IF(C23=0,"Excluded",IF(D23="","Not assessed",IF(OR(NOT(ISNUMBER(D23)),D23&lt;0,D23&gt;'Setup'!$G$9,MOD(D23,1)&lt;&gt;0),"Invalid rating",IF(COUNTIF('Setup'!$A$18:$A$21,E23)=0,"Select evidence",IF(AND(OR(E23="Documented",E23="Verified"),LEN(TRIM(F23))=0),"Add reference","Complete")))))</x:f>
        <x:v>Not assessed</x:v>
      </x:c>
      <x:c r="J23" s="24"/>
    </x:row>
    <x:row r="24" ht="56" customHeight="1">
      <x:c r="A24" s="28" t="str">
        <x:v>15</x:v>
      </x:c>
      <x:c r="B24" s="28" t="str">
        <x:v>Delivery capacity and ramp</x:v>
      </x:c>
      <x:c r="C24" s="28" t="n">
        <x:f>'Rubric'!C20</x:f>
        <x:v>4</x:v>
      </x:c>
      <x:c r="D24" s="24"/>
      <x:c r="E24" s="24"/>
      <x:c r="F24" s="24"/>
      <x:c r="G24" s="44" t="n">
        <x:f>IF(I24&lt;&gt;"Complete",0,MIN(D24,IFERROR(VLOOKUP(E24,'Setup'!$A$18:$B$21,2,FALSE),0)))</x:f>
        <x:v>0</x:v>
      </x:c>
      <x:c r="H24" s="44" t="n">
        <x:f>IFERROR(C24/SUM('Rubric'!$C$6:$C$35)*G24/'Setup'!$G$9*100,0)</x:f>
        <x:v>0</x:v>
      </x:c>
      <x:c r="I24" s="28" t="str">
        <x:f>IF(C24=0,"Excluded",IF(D24="","Not assessed",IF(OR(NOT(ISNUMBER(D24)),D24&lt;0,D24&gt;'Setup'!$G$9,MOD(D24,1)&lt;&gt;0),"Invalid rating",IF(COUNTIF('Setup'!$A$18:$A$21,E24)=0,"Select evidence",IF(AND(OR(E24="Documented",E24="Verified"),LEN(TRIM(F24))=0),"Add reference","Complete")))))</x:f>
        <x:v>Not assessed</x:v>
      </x:c>
      <x:c r="J24" s="24"/>
    </x:row>
    <x:row r="25" ht="56" customHeight="1">
      <x:c r="A25" s="6" t="str">
        <x:v>16</x:v>
      </x:c>
      <x:c r="B25" s="6" t="str">
        <x:v>All-in cost visibility</x:v>
      </x:c>
      <x:c r="C25" s="6" t="n">
        <x:f>'Rubric'!C21</x:f>
        <x:v>4</x:v>
      </x:c>
      <x:c r="D25" s="24"/>
      <x:c r="E25" s="24"/>
      <x:c r="F25" s="24"/>
      <x:c r="G25" s="32" t="n">
        <x:f>IF(I25&lt;&gt;"Complete",0,MIN(D25,IFERROR(VLOOKUP(E25,'Setup'!$A$18:$B$21,2,FALSE),0)))</x:f>
        <x:v>0</x:v>
      </x:c>
      <x:c r="H25" s="32" t="n">
        <x:f>IFERROR(C25/SUM('Rubric'!$C$6:$C$35)*G25/'Setup'!$G$9*100,0)</x:f>
        <x:v>0</x:v>
      </x:c>
      <x:c r="I25" s="6" t="str">
        <x:f>IF(C25=0,"Excluded",IF(D25="","Not assessed",IF(OR(NOT(ISNUMBER(D25)),D25&lt;0,D25&gt;'Setup'!$G$9,MOD(D25,1)&lt;&gt;0),"Invalid rating",IF(COUNTIF('Setup'!$A$18:$A$21,E25)=0,"Select evidence",IF(AND(OR(E25="Documented",E25="Verified"),LEN(TRIM(F25))=0),"Add reference","Complete")))))</x:f>
        <x:v>Not assessed</x:v>
      </x:c>
      <x:c r="J25" s="24"/>
    </x:row>
    <x:row r="26" ht="56" customHeight="1">
      <x:c r="A26" s="28" t="str">
        <x:v>17</x:v>
      </x:c>
      <x:c r="B26" s="28" t="str">
        <x:v>Billing trigger</x:v>
      </x:c>
      <x:c r="C26" s="28" t="n">
        <x:f>'Rubric'!C22</x:f>
        <x:v>3</x:v>
      </x:c>
      <x:c r="D26" s="24"/>
      <x:c r="E26" s="24"/>
      <x:c r="F26" s="24"/>
      <x:c r="G26" s="44" t="n">
        <x:f>IF(I26&lt;&gt;"Complete",0,MIN(D26,IFERROR(VLOOKUP(E26,'Setup'!$A$18:$B$21,2,FALSE),0)))</x:f>
        <x:v>0</x:v>
      </x:c>
      <x:c r="H26" s="44" t="n">
        <x:f>IFERROR(C26/SUM('Rubric'!$C$6:$C$35)*G26/'Setup'!$G$9*100,0)</x:f>
        <x:v>0</x:v>
      </x:c>
      <x:c r="I26" s="28" t="str">
        <x:f>IF(C26=0,"Excluded",IF(D26="","Not assessed",IF(OR(NOT(ISNUMBER(D26)),D26&lt;0,D26&gt;'Setup'!$G$9,MOD(D26,1)&lt;&gt;0),"Invalid rating",IF(COUNTIF('Setup'!$A$18:$A$21,E26)=0,"Select evidence",IF(AND(OR(E26="Documented",E26="Verified"),LEN(TRIM(F26))=0),"Add reference","Complete")))))</x:f>
        <x:v>Not assessed</x:v>
      </x:c>
      <x:c r="J26" s="24"/>
    </x:row>
    <x:row r="27" ht="56" customHeight="1">
      <x:c r="A27" s="6" t="str">
        <x:v>18</x:v>
      </x:c>
      <x:c r="B27" s="6" t="str">
        <x:v>Commitment and exit terms</x:v>
      </x:c>
      <x:c r="C27" s="6" t="n">
        <x:f>'Rubric'!C23</x:f>
        <x:v>3</x:v>
      </x:c>
      <x:c r="D27" s="24"/>
      <x:c r="E27" s="24"/>
      <x:c r="F27" s="24"/>
      <x:c r="G27" s="32" t="n">
        <x:f>IF(I27&lt;&gt;"Complete",0,MIN(D27,IFERROR(VLOOKUP(E27,'Setup'!$A$18:$B$21,2,FALSE),0)))</x:f>
        <x:v>0</x:v>
      </x:c>
      <x:c r="H27" s="32" t="n">
        <x:f>IFERROR(C27/SUM('Rubric'!$C$6:$C$35)*G27/'Setup'!$G$9*100,0)</x:f>
        <x:v>0</x:v>
      </x:c>
      <x:c r="I27" s="6" t="str">
        <x:f>IF(C27=0,"Excluded",IF(D27="","Not assessed",IF(OR(NOT(ISNUMBER(D27)),D27&lt;0,D27&gt;'Setup'!$G$9,MOD(D27,1)&lt;&gt;0),"Invalid rating",IF(COUNTIF('Setup'!$A$18:$A$21,E27)=0,"Select evidence",IF(AND(OR(E27="Documented",E27="Verified"),LEN(TRIM(F27))=0),"Add reference","Complete")))))</x:f>
        <x:v>Not assessed</x:v>
      </x:c>
      <x:c r="J27" s="24"/>
    </x:row>
    <x:row r="28" ht="56" customHeight="1">
      <x:c r="A28" s="28" t="str">
        <x:v>19</x:v>
      </x:c>
      <x:c r="B28" s="28" t="str">
        <x:v>Forecast assumptions</x:v>
      </x:c>
      <x:c r="C28" s="28" t="n">
        <x:f>'Rubric'!C24</x:f>
        <x:v>3</x:v>
      </x:c>
      <x:c r="D28" s="24"/>
      <x:c r="E28" s="24"/>
      <x:c r="F28" s="24"/>
      <x:c r="G28" s="44" t="n">
        <x:f>IF(I28&lt;&gt;"Complete",0,MIN(D28,IFERROR(VLOOKUP(E28,'Setup'!$A$18:$B$21,2,FALSE),0)))</x:f>
        <x:v>0</x:v>
      </x:c>
      <x:c r="H28" s="44" t="n">
        <x:f>IFERROR(C28/SUM('Rubric'!$C$6:$C$35)*G28/'Setup'!$G$9*100,0)</x:f>
        <x:v>0</x:v>
      </x:c>
      <x:c r="I28" s="28" t="str">
        <x:f>IF(C28=0,"Excluded",IF(D28="","Not assessed",IF(OR(NOT(ISNUMBER(D28)),D28&lt;0,D28&gt;'Setup'!$G$9,MOD(D28,1)&lt;&gt;0),"Invalid rating",IF(COUNTIF('Setup'!$A$18:$A$21,E28)=0,"Select evidence",IF(AND(OR(E28="Documented",E28="Verified"),LEN(TRIM(F28))=0),"Add reference","Complete")))))</x:f>
        <x:v>Not assessed</x:v>
      </x:c>
      <x:c r="J28" s="24"/>
    </x:row>
    <x:row r="29" ht="56" customHeight="1">
      <x:c r="A29" s="6" t="str">
        <x:v>20</x:v>
      </x:c>
      <x:c r="B29" s="6" t="str">
        <x:v>Scope and change control</x:v>
      </x:c>
      <x:c r="C29" s="6" t="n">
        <x:f>'Rubric'!C25</x:f>
        <x:v>2</x:v>
      </x:c>
      <x:c r="D29" s="24"/>
      <x:c r="E29" s="24"/>
      <x:c r="F29" s="24"/>
      <x:c r="G29" s="32" t="n">
        <x:f>IF(I29&lt;&gt;"Complete",0,MIN(D29,IFERROR(VLOOKUP(E29,'Setup'!$A$18:$B$21,2,FALSE),0)))</x:f>
        <x:v>0</x:v>
      </x:c>
      <x:c r="H29" s="32" t="n">
        <x:f>IFERROR(C29/SUM('Rubric'!$C$6:$C$35)*G29/'Setup'!$G$9*100,0)</x:f>
        <x:v>0</x:v>
      </x:c>
      <x:c r="I29" s="6" t="str">
        <x:f>IF(C29=0,"Excluded",IF(D29="","Not assessed",IF(OR(NOT(ISNUMBER(D29)),D29&lt;0,D29&gt;'Setup'!$G$9,MOD(D29,1)&lt;&gt;0),"Invalid rating",IF(COUNTIF('Setup'!$A$18:$A$21,E29)=0,"Select evidence",IF(AND(OR(E29="Documented",E29="Verified"),LEN(TRIM(F29))=0),"Add reference","Complete")))))</x:f>
        <x:v>Not assessed</x:v>
      </x:c>
      <x:c r="J29" s="24"/>
    </x:row>
    <x:row r="30" ht="56" customHeight="1">
      <x:c r="A30" s="28" t="str">
        <x:v>21</x:v>
      </x:c>
      <x:c r="B30" s="28" t="str">
        <x:v>Comparable outcome proof</x:v>
      </x:c>
      <x:c r="C30" s="28" t="n">
        <x:f>'Rubric'!C26</x:f>
        <x:v>4</x:v>
      </x:c>
      <x:c r="D30" s="24"/>
      <x:c r="E30" s="24"/>
      <x:c r="F30" s="24"/>
      <x:c r="G30" s="44" t="n">
        <x:f>IF(I30&lt;&gt;"Complete",0,MIN(D30,IFERROR(VLOOKUP(E30,'Setup'!$A$18:$B$21,2,FALSE),0)))</x:f>
        <x:v>0</x:v>
      </x:c>
      <x:c r="H30" s="44" t="n">
        <x:f>IFERROR(C30/SUM('Rubric'!$C$6:$C$35)*G30/'Setup'!$G$9*100,0)</x:f>
        <x:v>0</x:v>
      </x:c>
      <x:c r="I30" s="28" t="str">
        <x:f>IF(C30=0,"Excluded",IF(D30="","Not assessed",IF(OR(NOT(ISNUMBER(D30)),D30&lt;0,D30&gt;'Setup'!$G$9,MOD(D30,1)&lt;&gt;0),"Invalid rating",IF(COUNTIF('Setup'!$A$18:$A$21,E30)=0,"Select evidence",IF(AND(OR(E30="Documented",E30="Verified"),LEN(TRIM(F30))=0),"Add reference","Complete")))))</x:f>
        <x:v>Not assessed</x:v>
      </x:c>
      <x:c r="J30" s="24"/>
    </x:row>
    <x:row r="31" ht="56" customHeight="1">
      <x:c r="A31" s="6" t="str">
        <x:v>22</x:v>
      </x:c>
      <x:c r="B31" s="6" t="str">
        <x:v>Reference and evidence checks</x:v>
      </x:c>
      <x:c r="C31" s="6" t="n">
        <x:f>'Rubric'!C27</x:f>
        <x:v>3</x:v>
      </x:c>
      <x:c r="D31" s="24"/>
      <x:c r="E31" s="24"/>
      <x:c r="F31" s="24"/>
      <x:c r="G31" s="32" t="n">
        <x:f>IF(I31&lt;&gt;"Complete",0,MIN(D31,IFERROR(VLOOKUP(E31,'Setup'!$A$18:$B$21,2,FALSE),0)))</x:f>
        <x:v>0</x:v>
      </x:c>
      <x:c r="H31" s="32" t="n">
        <x:f>IFERROR(C31/SUM('Rubric'!$C$6:$C$35)*G31/'Setup'!$G$9*100,0)</x:f>
        <x:v>0</x:v>
      </x:c>
      <x:c r="I31" s="6" t="str">
        <x:f>IF(C31=0,"Excluded",IF(D31="","Not assessed",IF(OR(NOT(ISNUMBER(D31)),D31&lt;0,D31&gt;'Setup'!$G$9,MOD(D31,1)&lt;&gt;0),"Invalid rating",IF(COUNTIF('Setup'!$A$18:$A$21,E31)=0,"Select evidence",IF(AND(OR(E31="Documented",E31="Verified"),LEN(TRIM(F31))=0),"Add reference","Complete")))))</x:f>
        <x:v>Not assessed</x:v>
      </x:c>
      <x:c r="J31" s="24"/>
    </x:row>
    <x:row r="32" ht="56" customHeight="1">
      <x:c r="A32" s="28" t="str">
        <x:v>23</x:v>
      </x:c>
      <x:c r="B32" s="28" t="str">
        <x:v>Full-funnel reporting</x:v>
      </x:c>
      <x:c r="C32" s="28" t="n">
        <x:f>'Rubric'!C28</x:f>
        <x:v>3</x:v>
      </x:c>
      <x:c r="D32" s="24"/>
      <x:c r="E32" s="24"/>
      <x:c r="F32" s="24"/>
      <x:c r="G32" s="44" t="n">
        <x:f>IF(I32&lt;&gt;"Complete",0,MIN(D32,IFERROR(VLOOKUP(E32,'Setup'!$A$18:$B$21,2,FALSE),0)))</x:f>
        <x:v>0</x:v>
      </x:c>
      <x:c r="H32" s="44" t="n">
        <x:f>IFERROR(C32/SUM('Rubric'!$C$6:$C$35)*G32/'Setup'!$G$9*100,0)</x:f>
        <x:v>0</x:v>
      </x:c>
      <x:c r="I32" s="28" t="str">
        <x:f>IF(C32=0,"Excluded",IF(D32="","Not assessed",IF(OR(NOT(ISNUMBER(D32)),D32&lt;0,D32&gt;'Setup'!$G$9,MOD(D32,1)&lt;&gt;0),"Invalid rating",IF(COUNTIF('Setup'!$A$18:$A$21,E32)=0,"Select evidence",IF(AND(OR(E32="Documented",E32="Verified"),LEN(TRIM(F32))=0),"Add reference","Complete")))))</x:f>
        <x:v>Not assessed</x:v>
      </x:c>
      <x:c r="J32" s="24"/>
    </x:row>
    <x:row r="33" ht="56" customHeight="1">
      <x:c r="A33" s="6" t="str">
        <x:v>24</x:v>
      </x:c>
      <x:c r="B33" s="6" t="str">
        <x:v>Sales feedback and attribution</x:v>
      </x:c>
      <x:c r="C33" s="6" t="n">
        <x:f>'Rubric'!C29</x:f>
        <x:v>3</x:v>
      </x:c>
      <x:c r="D33" s="24"/>
      <x:c r="E33" s="24"/>
      <x:c r="F33" s="24"/>
      <x:c r="G33" s="32" t="n">
        <x:f>IF(I33&lt;&gt;"Complete",0,MIN(D33,IFERROR(VLOOKUP(E33,'Setup'!$A$18:$B$21,2,FALSE),0)))</x:f>
        <x:v>0</x:v>
      </x:c>
      <x:c r="H33" s="32" t="n">
        <x:f>IFERROR(C33/SUM('Rubric'!$C$6:$C$35)*G33/'Setup'!$G$9*100,0)</x:f>
        <x:v>0</x:v>
      </x:c>
      <x:c r="I33" s="6" t="str">
        <x:f>IF(C33=0,"Excluded",IF(D33="","Not assessed",IF(OR(NOT(ISNUMBER(D33)),D33&lt;0,D33&gt;'Setup'!$G$9,MOD(D33,1)&lt;&gt;0),"Invalid rating",IF(COUNTIF('Setup'!$A$18:$A$21,E33)=0,"Select evidence",IF(AND(OR(E33="Documented",E33="Verified"),LEN(TRIM(F33))=0),"Add reference","Complete")))))</x:f>
        <x:v>Not assessed</x:v>
      </x:c>
      <x:c r="J33" s="24"/>
    </x:row>
    <x:row r="34" ht="56" customHeight="1">
      <x:c r="A34" s="28" t="str">
        <x:v>25</x:v>
      </x:c>
      <x:c r="B34" s="28" t="str">
        <x:v>Reporting access and exports</x:v>
      </x:c>
      <x:c r="C34" s="28" t="n">
        <x:f>'Rubric'!C30</x:f>
        <x:v>2</x:v>
      </x:c>
      <x:c r="D34" s="24"/>
      <x:c r="E34" s="24"/>
      <x:c r="F34" s="24"/>
      <x:c r="G34" s="44" t="n">
        <x:f>IF(I34&lt;&gt;"Complete",0,MIN(D34,IFERROR(VLOOKUP(E34,'Setup'!$A$18:$B$21,2,FALSE),0)))</x:f>
        <x:v>0</x:v>
      </x:c>
      <x:c r="H34" s="44" t="n">
        <x:f>IFERROR(C34/SUM('Rubric'!$C$6:$C$35)*G34/'Setup'!$G$9*100,0)</x:f>
        <x:v>0</x:v>
      </x:c>
      <x:c r="I34" s="28" t="str">
        <x:f>IF(C34=0,"Excluded",IF(D34="","Not assessed",IF(OR(NOT(ISNUMBER(D34)),D34&lt;0,D34&gt;'Setup'!$G$9,MOD(D34,1)&lt;&gt;0),"Invalid rating",IF(COUNTIF('Setup'!$A$18:$A$21,E34)=0,"Select evidence",IF(AND(OR(E34="Documented",E34="Verified"),LEN(TRIM(F34))=0),"Add reference","Complete")))))</x:f>
        <x:v>Not assessed</x:v>
      </x:c>
      <x:c r="J34" s="24"/>
    </x:row>
    <x:row r="35" ht="56" customHeight="1">
      <x:c r="A35" s="6" t="str">
        <x:v>26</x:v>
      </x:c>
      <x:c r="B35" s="6" t="str">
        <x:v>Data use and opt-outs</x:v>
      </x:c>
      <x:c r="C35" s="6" t="n">
        <x:f>'Rubric'!C31</x:f>
        <x:v>3</x:v>
      </x:c>
      <x:c r="D35" s="24"/>
      <x:c r="E35" s="24"/>
      <x:c r="F35" s="24"/>
      <x:c r="G35" s="32" t="n">
        <x:f>IF(I35&lt;&gt;"Complete",0,MIN(D35,IFERROR(VLOOKUP(E35,'Setup'!$A$18:$B$21,2,FALSE),0)))</x:f>
        <x:v>0</x:v>
      </x:c>
      <x:c r="H35" s="32" t="n">
        <x:f>IFERROR(C35/SUM('Rubric'!$C$6:$C$35)*G35/'Setup'!$G$9*100,0)</x:f>
        <x:v>0</x:v>
      </x:c>
      <x:c r="I35" s="6" t="str">
        <x:f>IF(C35=0,"Excluded",IF(D35="","Not assessed",IF(OR(NOT(ISNUMBER(D35)),D35&lt;0,D35&gt;'Setup'!$G$9,MOD(D35,1)&lt;&gt;0),"Invalid rating",IF(COUNTIF('Setup'!$A$18:$A$21,E35)=0,"Select evidence",IF(AND(OR(E35="Documented",E35="Verified"),LEN(TRIM(F35))=0),"Add reference","Complete")))))</x:f>
        <x:v>Not assessed</x:v>
      </x:c>
      <x:c r="J35" s="24"/>
    </x:row>
    <x:row r="36" ht="56" customHeight="1">
      <x:c r="A36" s="28" t="str">
        <x:v>27</x:v>
      </x:c>
      <x:c r="B36" s="28" t="str">
        <x:v>Brand and identity controls</x:v>
      </x:c>
      <x:c r="C36" s="28" t="n">
        <x:f>'Rubric'!C32</x:f>
        <x:v>2</x:v>
      </x:c>
      <x:c r="D36" s="24"/>
      <x:c r="E36" s="24"/>
      <x:c r="F36" s="24"/>
      <x:c r="G36" s="44" t="n">
        <x:f>IF(I36&lt;&gt;"Complete",0,MIN(D36,IFERROR(VLOOKUP(E36,'Setup'!$A$18:$B$21,2,FALSE),0)))</x:f>
        <x:v>0</x:v>
      </x:c>
      <x:c r="H36" s="44" t="n">
        <x:f>IFERROR(C36/SUM('Rubric'!$C$6:$C$35)*G36/'Setup'!$G$9*100,0)</x:f>
        <x:v>0</x:v>
      </x:c>
      <x:c r="I36" s="28" t="str">
        <x:f>IF(C36=0,"Excluded",IF(D36="","Not assessed",IF(OR(NOT(ISNUMBER(D36)),D36&lt;0,D36&gt;'Setup'!$G$9,MOD(D36,1)&lt;&gt;0),"Invalid rating",IF(COUNTIF('Setup'!$A$18:$A$21,E36)=0,"Select evidence",IF(AND(OR(E36="Documented",E36="Verified"),LEN(TRIM(F36))=0),"Add reference","Complete")))))</x:f>
        <x:v>Not assessed</x:v>
      </x:c>
      <x:c r="J36" s="24"/>
    </x:row>
    <x:row r="37" ht="56" customHeight="1">
      <x:c r="A37" s="6" t="str">
        <x:v>28</x:v>
      </x:c>
      <x:c r="B37" s="6" t="str">
        <x:v>Asset rights and access</x:v>
      </x:c>
      <x:c r="C37" s="6" t="n">
        <x:f>'Rubric'!C33</x:f>
        <x:v>2</x:v>
      </x:c>
      <x:c r="D37" s="24"/>
      <x:c r="E37" s="24"/>
      <x:c r="F37" s="24"/>
      <x:c r="G37" s="32" t="n">
        <x:f>IF(I37&lt;&gt;"Complete",0,MIN(D37,IFERROR(VLOOKUP(E37,'Setup'!$A$18:$B$21,2,FALSE),0)))</x:f>
        <x:v>0</x:v>
      </x:c>
      <x:c r="H37" s="32" t="n">
        <x:f>IFERROR(C37/SUM('Rubric'!$C$6:$C$35)*G37/'Setup'!$G$9*100,0)</x:f>
        <x:v>0</x:v>
      </x:c>
      <x:c r="I37" s="6" t="str">
        <x:f>IF(C37=0,"Excluded",IF(D37="","Not assessed",IF(OR(NOT(ISNUMBER(D37)),D37&lt;0,D37&gt;'Setup'!$G$9,MOD(D37,1)&lt;&gt;0),"Invalid rating",IF(COUNTIF('Setup'!$A$18:$A$21,E37)=0,"Select evidence",IF(AND(OR(E37="Documented",E37="Verified"),LEN(TRIM(F37))=0),"Add reference","Complete")))))</x:f>
        <x:v>Not assessed</x:v>
      </x:c>
      <x:c r="J37" s="24"/>
    </x:row>
    <x:row r="38" ht="56" customHeight="1">
      <x:c r="A38" s="28" t="str">
        <x:v>29</x:v>
      </x:c>
      <x:c r="B38" s="28" t="str">
        <x:v>Security and access</x:v>
      </x:c>
      <x:c r="C38" s="28" t="n">
        <x:f>'Rubric'!C34</x:f>
        <x:v>2</x:v>
      </x:c>
      <x:c r="D38" s="24"/>
      <x:c r="E38" s="24"/>
      <x:c r="F38" s="24"/>
      <x:c r="G38" s="44" t="n">
        <x:f>IF(I38&lt;&gt;"Complete",0,MIN(D38,IFERROR(VLOOKUP(E38,'Setup'!$A$18:$B$21,2,FALSE),0)))</x:f>
        <x:v>0</x:v>
      </x:c>
      <x:c r="H38" s="44" t="n">
        <x:f>IFERROR(C38/SUM('Rubric'!$C$6:$C$35)*G38/'Setup'!$G$9*100,0)</x:f>
        <x:v>0</x:v>
      </x:c>
      <x:c r="I38" s="28" t="str">
        <x:f>IF(C38=0,"Excluded",IF(D38="","Not assessed",IF(OR(NOT(ISNUMBER(D38)),D38&lt;0,D38&gt;'Setup'!$G$9,MOD(D38,1)&lt;&gt;0),"Invalid rating",IF(COUNTIF('Setup'!$A$18:$A$21,E38)=0,"Select evidence",IF(AND(OR(E38="Documented",E38="Verified"),LEN(TRIM(F38))=0),"Add reference","Complete")))))</x:f>
        <x:v>Not assessed</x:v>
      </x:c>
      <x:c r="J38" s="24"/>
    </x:row>
    <x:row r="39" ht="56" customHeight="1">
      <x:c r="A39" s="6" t="str">
        <x:v>30</x:v>
      </x:c>
      <x:c r="B39" s="6" t="str">
        <x:v>Exit and continuity</x:v>
      </x:c>
      <x:c r="C39" s="6" t="n">
        <x:f>'Rubric'!C35</x:f>
        <x:v>1</x:v>
      </x:c>
      <x:c r="D39" s="24"/>
      <x:c r="E39" s="24"/>
      <x:c r="F39" s="24"/>
      <x:c r="G39" s="32" t="n">
        <x:f>IF(I39&lt;&gt;"Complete",0,MIN(D39,IFERROR(VLOOKUP(E39,'Setup'!$A$18:$B$21,2,FALSE),0)))</x:f>
        <x:v>0</x:v>
      </x:c>
      <x:c r="H39" s="32" t="n">
        <x:f>IFERROR(C39/SUM('Rubric'!$C$6:$C$35)*G39/'Setup'!$G$9*100,0)</x:f>
        <x:v>0</x:v>
      </x:c>
      <x:c r="I39" s="6" t="str">
        <x:f>IF(C39=0,"Excluded",IF(D39="","Not assessed",IF(OR(NOT(ISNUMBER(D39)),D39&lt;0,D39&gt;'Setup'!$G$9,MOD(D39,1)&lt;&gt;0),"Invalid rating",IF(COUNTIF('Setup'!$A$18:$A$21,E39)=0,"Select evidence",IF(AND(OR(E39="Documented",E39="Verified"),LEN(TRIM(F39))=0),"Add reference","Complete")))))</x:f>
        <x:v>Not assessed</x:v>
      </x:c>
      <x:c r="J39" s="24"/>
    </x:row>
    <x:row r="40" ht="23" customHeight="1">
      <x:c r="A40" s="6"/>
      <x:c r="B40" s="6"/>
      <x:c r="C40" s="6"/>
      <x:c r="D40" s="6"/>
      <x:c r="E40" s="6"/>
      <x:c r="F40" s="6"/>
      <x:c r="G40" s="6"/>
      <x:c r="H40" s="6"/>
      <x:c r="I40" s="6"/>
      <x:c r="J40" s="6"/>
    </x:row>
    <x:row r="41" ht="23" customHeight="1">
      <x:c r="A41" s="15" t="str">
        <x:v>WEIGHT SUPPORTED BY DOCUMENTED OR VERIFIED EVIDENCE</x:v>
      </x:c>
      <x:c r="B41" s="15"/>
      <x:c r="C41" s="15"/>
      <x:c r="D41" s="15"/>
      <x:c r="E41" s="15"/>
      <x:c r="F41" s="34" t="n">
        <x:f>IFERROR((SUMIFS(C10:C39,I10:I39,"Complete",E10:E39,"Documented")+SUMIFS(C10:C39,I10:I39,"Complete",E10:E39,"Verified"))/SUM(C10:C39),0)</x:f>
        <x:v>0</x:v>
      </x:c>
      <x:c r="G41" s="34"/>
      <x:c r="H41" s="6"/>
      <x:c r="I41" s="6"/>
      <x:c r="J41" s="6"/>
    </x:row>
    <x:row r="42" ht="23" customHeight="1">
      <x:c r="A42" s="6"/>
      <x:c r="B42" s="6"/>
      <x:c r="C42" s="6"/>
      <x:c r="D42" s="6"/>
      <x:c r="E42" s="6"/>
      <x:c r="F42" s="6"/>
      <x:c r="G42" s="6"/>
      <x:c r="H42" s="6"/>
      <x:c r="I42" s="6"/>
      <x:c r="J42" s="6"/>
    </x:row>
    <x:row r="43" ht="30" customHeight="1">
      <x:c r="A43" s="9" t="str">
        <x:v>CRITICAL CHECKS  /  A high score never overrides a failed check.</x:v>
      </x:c>
      <x:c r="B43" s="9"/>
      <x:c r="C43" s="9"/>
      <x:c r="D43" s="9"/>
      <x:c r="E43" s="9"/>
      <x:c r="F43" s="9"/>
      <x:c r="G43" s="9"/>
      <x:c r="H43" s="9"/>
      <x:c r="I43" s="9"/>
      <x:c r="J43" s="9"/>
    </x:row>
    <x:row r="44" ht="23" customHeight="1">
      <x:c r="A44" s="15" t="str">
        <x:v>Check</x:v>
      </x:c>
      <x:c r="B44" s="15"/>
      <x:c r="C44" s="15"/>
      <x:c r="D44" s="6" t="str">
        <x:v>Status</x:v>
      </x:c>
      <x:c r="E44" s="15" t="str">
        <x:v>Evidence / resolution</x:v>
      </x:c>
      <x:c r="F44" s="15"/>
      <x:c r="G44" s="15" t="str">
        <x:v>Next action / owner</x:v>
      </x:c>
      <x:c r="H44" s="15"/>
      <x:c r="I44" s="15" t="str">
        <x:v>Effective outcome</x:v>
      </x:c>
      <x:c r="J44" s="15"/>
    </x:row>
    <x:row r="45" ht="59" customHeight="1">
      <x:c r="A45" s="46" t="str">
        <x:v>G1  Qualification and billing agreed</x:v>
      </x:c>
      <x:c r="B45" s="46"/>
      <x:c r="C45" s="46"/>
      <x:c r="D45" s="24" t="str">
        <x:v>Not assessed</x:v>
      </x:c>
      <x:c r="E45" s="24"/>
      <x:c r="F45" s="24"/>
      <x:c r="G45" s="24"/>
      <x:c r="H45" s="24"/>
      <x:c r="I45" s="6" t="str">
        <x:f>IF(D45="Fail","Fail",IF(D45="Resolve","Resolve",IF(AND(D45="Pass",LEN(TRIM(E45))&gt;0),"Pass","Not assessed")))</x:f>
        <x:v>Not assessed</x:v>
      </x:c>
      <x:c r="J45" s="6"/>
    </x:row>
    <x:row r="46" ht="59" customHeight="1">
      <x:c r="A46" s="46" t="str">
        <x:v>G2  Truthful outreach and claims</x:v>
      </x:c>
      <x:c r="B46" s="46"/>
      <x:c r="C46" s="46"/>
      <x:c r="D46" s="24" t="str">
        <x:v>Not assessed</x:v>
      </x:c>
      <x:c r="E46" s="24"/>
      <x:c r="F46" s="24"/>
      <x:c r="G46" s="24"/>
      <x:c r="H46" s="24"/>
      <x:c r="I46" s="6" t="str">
        <x:f>IF(D46="Fail","Fail",IF(D46="Resolve","Resolve",IF(AND(D46="Pass",LEN(TRIM(E46))&gt;0),"Pass","Not assessed")))</x:f>
        <x:v>Not assessed</x:v>
      </x:c>
      <x:c r="J46" s="6"/>
    </x:row>
    <x:row r="47" ht="59" customHeight="1">
      <x:c r="A47" s="46" t="str">
        <x:v>G3  Data use and opt-outs addressed</x:v>
      </x:c>
      <x:c r="B47" s="46"/>
      <x:c r="C47" s="46"/>
      <x:c r="D47" s="24" t="str">
        <x:v>Not assessed</x:v>
      </x:c>
      <x:c r="E47" s="24"/>
      <x:c r="F47" s="24"/>
      <x:c r="G47" s="24"/>
      <x:c r="H47" s="24"/>
      <x:c r="I47" s="6" t="str">
        <x:f>IF(D47="Fail","Fail",IF(D47="Resolve","Resolve",IF(AND(D47="Pass",LEN(TRIM(E47))&gt;0),"Pass","Not assessed")))</x:f>
        <x:v>Not assessed</x:v>
      </x:c>
      <x:c r="J47" s="6"/>
    </x:row>
    <x:row r="48" ht="59" customHeight="1">
      <x:c r="A48" s="46" t="str">
        <x:v>G4  Fees and commitment accepted</x:v>
      </x:c>
      <x:c r="B48" s="46"/>
      <x:c r="C48" s="46"/>
      <x:c r="D48" s="24" t="str">
        <x:v>Not assessed</x:v>
      </x:c>
      <x:c r="E48" s="24"/>
      <x:c r="F48" s="24"/>
      <x:c r="G48" s="24"/>
      <x:c r="H48" s="24"/>
      <x:c r="I48" s="6" t="str">
        <x:f>IF(D48="Fail","Fail",IF(D48="Resolve","Resolve",IF(AND(D48="Pass",LEN(TRIM(E48))&gt;0),"Pass","Not assessed")))</x:f>
        <x:v>Not assessed</x:v>
      </x:c>
      <x:c r="J48" s="6"/>
    </x:row>
    <x:row r="49" ht="59" customHeight="1">
      <x:c r="A49" s="46" t="str">
        <x:v>G5  Material evidence is credible</x:v>
      </x:c>
      <x:c r="B49" s="46"/>
      <x:c r="C49" s="46"/>
      <x:c r="D49" s="24" t="str">
        <x:v>Not assessed</x:v>
      </x:c>
      <x:c r="E49" s="24"/>
      <x:c r="F49" s="24"/>
      <x:c r="G49" s="24"/>
      <x:c r="H49" s="24"/>
      <x:c r="I49" s="6" t="str">
        <x:f>IF(D49="Fail","Fail",IF(D49="Resolve","Resolve",IF(AND(D49="Pass",LEN(TRIM(E49))&gt;0),"Pass","Not assessed")))</x:f>
        <x:v>Not assessed</x:v>
      </x:c>
      <x:c r="J49" s="6"/>
    </x:row>
    <x:row r="50" ht="59" customHeight="1">
      <x:c r="A50" s="46" t="str">
        <x:v>G6  Critical access and exit protected</x:v>
      </x:c>
      <x:c r="B50" s="46"/>
      <x:c r="C50" s="46"/>
      <x:c r="D50" s="24" t="str">
        <x:v>Not assessed</x:v>
      </x:c>
      <x:c r="E50" s="24"/>
      <x:c r="F50" s="24"/>
      <x:c r="G50" s="24"/>
      <x:c r="H50" s="24"/>
      <x:c r="I50" s="6" t="str">
        <x:f>IF(D50="Fail","Fail",IF(D50="Resolve","Resolve",IF(AND(D50="Pass",LEN(TRIM(E50))&gt;0),"Pass","Not assessed")))</x:f>
        <x:v>Not assessed</x:v>
      </x:c>
      <x:c r="J50" s="6"/>
    </x:row>
    <x:row r="51" ht="23" customHeight="1">
      <x:c r="A51" s="6"/>
      <x:c r="B51" s="6"/>
      <x:c r="C51" s="6"/>
      <x:c r="D51" s="6"/>
      <x:c r="E51" s="6"/>
      <x:c r="F51" s="6"/>
      <x:c r="G51" s="6"/>
      <x:c r="H51" s="6"/>
      <x:c r="I51" s="6"/>
      <x:c r="J51" s="6"/>
    </x:row>
    <x:row r="52" ht="24" customHeight="1">
      <x:c r="A52" s="20" t="str">
        <x:v>Pass: relevant evidence recorded and acceptable to you. Resolve: an open condition needs fixing. Fail: a confirmed unacceptable issue. Not assessed: still unknown. See Sources for full pass conditions. If a critical issue cannot be resolved, do not proceed.</x:v>
      </x:c>
      <x:c r="B52" s="20"/>
      <x:c r="C52" s="20"/>
      <x:c r="D52" s="20"/>
      <x:c r="E52" s="20"/>
      <x:c r="F52" s="20"/>
      <x:c r="G52" s="20"/>
      <x:c r="H52" s="20"/>
      <x:c r="I52" s="20"/>
      <x:c r="J52" s="20"/>
    </x:row>
    <x:row r="53" ht="24" customHeight="1">
      <x:c r="A53" s="20"/>
      <x:c r="B53" s="20"/>
      <x:c r="C53" s="20"/>
      <x:c r="D53" s="20"/>
      <x:c r="E53" s="20"/>
      <x:c r="F53" s="20"/>
      <x:c r="G53" s="20"/>
      <x:c r="H53" s="20"/>
      <x:c r="I53" s="20"/>
      <x:c r="J53" s="20"/>
    </x:row>
    <x:row r="54" ht="24" customHeight="1">
      <x:c r="A54" s="20"/>
      <x:c r="B54" s="20"/>
      <x:c r="C54" s="20"/>
      <x:c r="D54" s="20"/>
      <x:c r="E54" s="20"/>
      <x:c r="F54" s="20"/>
      <x:c r="G54" s="20"/>
      <x:c r="H54" s="20"/>
      <x:c r="I54" s="20"/>
      <x:c r="J54" s="20"/>
    </x:row>
    <x:row r="55" ht="23" customHeight="1">
      <x:c r="A55" s="6"/>
      <x:c r="B55" s="6"/>
      <x:c r="C55" s="6"/>
      <x:c r="D55" s="6"/>
      <x:c r="E55" s="6"/>
      <x:c r="F55" s="6"/>
      <x:c r="G55" s="6"/>
      <x:c r="H55" s="6"/>
      <x:c r="I55" s="6"/>
      <x:c r="J55" s="6"/>
    </x:row>
    <x:row r="56" ht="23" customHeight="1">
      <x:c r="A56" s="6"/>
      <x:c r="B56" s="6"/>
      <x:c r="C56" s="6"/>
      <x:c r="D56" s="6"/>
      <x:c r="E56" s="6"/>
      <x:c r="F56" s="6"/>
      <x:c r="G56" s="6"/>
      <x:c r="H56" s="6"/>
      <x:c r="I56" s="6"/>
      <x:c r="J56" s="6"/>
    </x:row>
    <x:row r="57" ht="23" customHeight="1">
      <x:c r="A57" s="6"/>
      <x:c r="B57" s="6"/>
      <x:c r="C57" s="6"/>
      <x:c r="D57" s="6"/>
      <x:c r="E57" s="6"/>
      <x:c r="F57" s="6"/>
      <x:c r="G57" s="6"/>
      <x:c r="H57" s="6"/>
      <x:c r="I57" s="6"/>
      <x:c r="J57" s="6"/>
    </x:row>
    <x:row r="58" ht="23" customHeight="1">
      <x:c r="A58" s="6"/>
      <x:c r="B58" s="6"/>
      <x:c r="C58" s="6"/>
      <x:c r="D58" s="6"/>
      <x:c r="E58" s="6"/>
      <x:c r="F58" s="6"/>
      <x:c r="G58" s="6"/>
      <x:c r="H58" s="6"/>
      <x:c r="I58" s="6"/>
      <x:c r="J58" s="6"/>
    </x:row>
  </x:sheetData>
  <x:mergeCells>
    <x:mergeCell ref="A1:J2"/>
    <x:mergeCell ref="A3:J3"/>
    <x:mergeCell ref="A4:C4"/>
    <x:mergeCell ref="D4:F4"/>
    <x:mergeCell ref="G4:J4"/>
    <x:mergeCell ref="A5:C6"/>
    <x:mergeCell ref="D5:F6"/>
    <x:mergeCell ref="G5:J6"/>
    <x:mergeCell ref="A8:J8"/>
    <x:mergeCell ref="A41:E41"/>
    <x:mergeCell ref="F41:G41"/>
    <x:mergeCell ref="A43:J43"/>
    <x:mergeCell ref="A44:C44"/>
    <x:mergeCell ref="E44:F44"/>
    <x:mergeCell ref="G44:H44"/>
    <x:mergeCell ref="I44:J44"/>
    <x:mergeCell ref="A45:C45"/>
    <x:mergeCell ref="E45:F45"/>
    <x:mergeCell ref="G45:H45"/>
    <x:mergeCell ref="I45:J45"/>
    <x:mergeCell ref="A46:C46"/>
    <x:mergeCell ref="E46:F46"/>
    <x:mergeCell ref="G46:H46"/>
    <x:mergeCell ref="I46:J46"/>
    <x:mergeCell ref="A47:C47"/>
    <x:mergeCell ref="E47:F47"/>
    <x:mergeCell ref="G47:H47"/>
    <x:mergeCell ref="I47:J47"/>
    <x:mergeCell ref="A48:C48"/>
    <x:mergeCell ref="E48:F48"/>
    <x:mergeCell ref="G48:H48"/>
    <x:mergeCell ref="I48:J48"/>
    <x:mergeCell ref="A49:C49"/>
    <x:mergeCell ref="E49:F49"/>
    <x:mergeCell ref="G49:H49"/>
    <x:mergeCell ref="I49:J49"/>
    <x:mergeCell ref="A50:C50"/>
    <x:mergeCell ref="E50:F50"/>
    <x:mergeCell ref="G50:H50"/>
    <x:mergeCell ref="I50:J50"/>
    <x:mergeCell ref="A52:J54"/>
  </x:mergeCells>
  <x:conditionalFormatting sqref="I10:I39">
    <x:cfRule type="expression" dxfId="6" priority="1">
      <x:formula>I10="Complete"</x:formula>
    </x:cfRule>
    <x:cfRule type="expression" dxfId="7" priority="2">
      <x:formula>I10="Add reference"</x:formula>
    </x:cfRule>
    <x:cfRule type="expression" dxfId="8" priority="3">
      <x:formula>I10="Invalid rating"</x:formula>
    </x:cfRule>
  </x:conditionalFormatting>
  <x:conditionalFormatting sqref="I45:J50">
    <x:cfRule type="expression" dxfId="9" priority="4">
      <x:formula>$I45="Fail"</x:formula>
    </x:cfRule>
    <x:cfRule type="expression" dxfId="10" priority="5">
      <x:formula>$I45="Pass"</x:formula>
    </x:cfRule>
    <x:cfRule type="expression" dxfId="11" priority="6">
      <x:formula>$I45="Resolve"</x:formula>
    </x:cfRule>
  </x:conditionalFormatting>
  <x:dataValidations count="3">
    <x:dataValidation type="list" sqref="D10:D39">
      <x:formula1>"0,1,2,3,4,5"</x:formula1>
    </x:dataValidation>
    <x:dataValidation type="list" sqref="E10:E39">
      <x:formula1>"Not supplied,Claim only,Documented,Verified"</x:formula1>
    </x:dataValidation>
    <x:dataValidation type="list" sqref="D45:D50">
      <x:formula1>"Not assessed,Pass,Resolve,Fail"</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6" hidden="0" customWidth="1"/>
    <x:col min="2" max="2" width="32" hidden="0" customWidth="1"/>
    <x:col min="3" max="3" width="9" hidden="0" customWidth="1"/>
    <x:col min="4" max="4" width="12" hidden="0" customWidth="1"/>
    <x:col min="5" max="5" width="19" hidden="0" customWidth="1"/>
    <x:col min="6" max="6" width="38" hidden="0" customWidth="1"/>
    <x:col min="7" max="7" width="11" hidden="0" customWidth="1"/>
    <x:col min="8" max="8" width="11" hidden="0" customWidth="1"/>
    <x:col min="9" max="9" width="19" hidden="0" customWidth="1"/>
    <x:col min="10" max="10" width="35" hidden="0" customWidth="1"/>
  </x:cols>
  <x:sheetData>
    <x:row r="1" ht="25" customHeight="1">
      <x:c r="A1" s="9" t="str">
        <x:f>"03  /  "&amp;'Setup'!E13</x:f>
        <x:v>03  /  Agency C</x:v>
      </x:c>
      <x:c r="B1" s="9"/>
      <x:c r="C1" s="9"/>
      <x:c r="D1" s="9"/>
      <x:c r="E1" s="9"/>
      <x:c r="F1" s="9"/>
      <x:c r="G1" s="9"/>
      <x:c r="H1" s="9"/>
      <x:c r="I1" s="9"/>
      <x:c r="J1" s="9"/>
    </x:row>
    <x:row r="2" ht="25" customHeight="1">
      <x:c r="A2" s="9"/>
      <x:c r="B2" s="9"/>
      <x:c r="C2" s="9"/>
      <x:c r="D2" s="9"/>
      <x:c r="E2" s="9"/>
      <x:c r="F2" s="9"/>
      <x:c r="G2" s="9"/>
      <x:c r="H2" s="9"/>
      <x:c r="I2" s="9"/>
      <x:c r="J2" s="9"/>
    </x:row>
    <x:row r="3" ht="38" customHeight="1">
      <x:c r="A3" s="12" t="str">
        <x:v>Complete blue cells. Review Rubric for the question and scoring anchors. Do not paste over formulas.</x:v>
      </x:c>
      <x:c r="B3" s="12"/>
      <x:c r="C3" s="12"/>
      <x:c r="D3" s="12"/>
      <x:c r="E3" s="12"/>
      <x:c r="F3" s="12"/>
      <x:c r="G3" s="12"/>
      <x:c r="H3" s="12"/>
      <x:c r="I3" s="12"/>
      <x:c r="J3" s="12"/>
    </x:row>
    <x:row r="4" ht="23" customHeight="1">
      <x:c r="A4" s="15" t="str">
        <x:v>EARNED POINTS / 100</x:v>
      </x:c>
      <x:c r="B4" s="15"/>
      <x:c r="C4" s="15"/>
      <x:c r="D4" s="15" t="str">
        <x:v>ASSESSMENT COVERAGE</x:v>
      </x:c>
      <x:c r="E4" s="15"/>
      <x:c r="F4" s="15"/>
      <x:c r="G4" s="15" t="str">
        <x:v>DECISION</x:v>
      </x:c>
      <x:c r="H4" s="15"/>
      <x:c r="I4" s="15"/>
      <x:c r="J4" s="15"/>
    </x:row>
    <x:row r="5" ht="23" customHeight="1">
      <x:c r="A5" s="64" t="n">
        <x:f>ROUND(SUM(H10:H39),1)</x:f>
        <x:v>0</x:v>
      </x:c>
      <x:c r="B5" s="64"/>
      <x:c r="C5" s="64"/>
      <x:c r="D5" s="66" t="n">
        <x:f>IFERROR(SUMIF(I10:I39,"Complete",C10:C39)/SUM(C10:C39),0)</x:f>
        <x:v>0</x:v>
      </x:c>
      <x:c r="E5" s="66"/>
      <x:c r="F5" s="66"/>
      <x:c r="G5" s="68" t="str">
        <x:f>IF('Setup'!$F$12&lt;&gt;"Ready","Check setup",IF(COUNTIF(I45:I50,"Fail")&gt;0,"Do not proceed",IF(COUNTIF(I45:I50,"Resolve")&gt;0,"Resolve critical issues",IF(AND(COUNT(D10:D39)=0,COUNTIF(I45:I50,"Pass")=0),"Not started",IF(COUNTIF(I45:I50,"Pass")&lt;6,"Complete gate checks",IF(D5&lt;1,"Complete assessment",IF(A5&gt;='Setup'!$G$7,"Shortlist",IF(A5&gt;='Setup'!$G$8,"Clarify before pilot","Not ready to shortlist"))))))))</x:f>
        <x:v>Not started</x:v>
      </x:c>
      <x:c r="H5" s="68"/>
      <x:c r="I5" s="68"/>
      <x:c r="J5" s="68"/>
    </x:row>
    <x:row r="6" ht="23" customHeight="1">
      <x:c r="A6" s="64"/>
      <x:c r="B6" s="64"/>
      <x:c r="C6" s="64"/>
      <x:c r="D6" s="66"/>
      <x:c r="E6" s="66"/>
      <x:c r="F6" s="66"/>
      <x:c r="G6" s="68"/>
      <x:c r="H6" s="68"/>
      <x:c r="I6" s="68"/>
      <x:c r="J6" s="68"/>
    </x:row>
    <x:row r="7" ht="23" customHeight="1">
      <x:c r="A7" s="6"/>
      <x:c r="B7" s="6"/>
      <x:c r="C7" s="6"/>
      <x:c r="D7" s="6"/>
      <x:c r="E7" s="6"/>
      <x:c r="F7" s="6"/>
      <x:c r="G7" s="6"/>
      <x:c r="H7" s="6"/>
      <x:c r="I7" s="6"/>
      <x:c r="J7" s="6"/>
    </x:row>
    <x:row r="8" ht="28" customHeight="1">
      <x:c r="A8" s="12" t="str">
        <x:v>A polished answer is not evidence. Documented and Verified scores require a specific, non-sensitive source reference.</x:v>
      </x:c>
      <x:c r="B8" s="12"/>
      <x:c r="C8" s="12"/>
      <x:c r="D8" s="12"/>
      <x:c r="E8" s="12"/>
      <x:c r="F8" s="12"/>
      <x:c r="G8" s="12"/>
      <x:c r="H8" s="12"/>
      <x:c r="I8" s="12"/>
      <x:c r="J8" s="12"/>
    </x:row>
    <x:row r="9" ht="32" customHeight="1">
      <x:c r="A9" s="9" t="str">
        <x:v>ID</x:v>
      </x:c>
      <x:c r="B9" s="9" t="str">
        <x:v>Criterion</x:v>
      </x:c>
      <x:c r="C9" s="9" t="str">
        <x:v>Weight</x:v>
      </x:c>
      <x:c r="D9" s="9" t="str">
        <x:v>Rating 0–5</x:v>
      </x:c>
      <x:c r="E9" s="9" t="str">
        <x:v>Evidence level</x:v>
      </x:c>
      <x:c r="F9" s="9" t="str">
        <x:v>Evidence reference / checked on</x:v>
      </x:c>
      <x:c r="G9" s="9" t="str">
        <x:v>Adjusted /5</x:v>
      </x:c>
      <x:c r="H9" s="9" t="str">
        <x:v>Points /100</x:v>
      </x:c>
      <x:c r="I9" s="9" t="str">
        <x:v>Entry status</x:v>
      </x:c>
      <x:c r="J9" s="9" t="str">
        <x:v>Gap / next step / owner</x:v>
      </x:c>
    </x:row>
    <x:row r="10" ht="56" customHeight="1">
      <x:c r="A10" s="28" t="str">
        <x:v>01</x:v>
      </x:c>
      <x:c r="B10" s="28" t="str">
        <x:v>Target-account boundaries</x:v>
      </x:c>
      <x:c r="C10" s="28" t="n">
        <x:f>'Rubric'!C6</x:f>
        <x:v>4</x:v>
      </x:c>
      <x:c r="D10" s="24"/>
      <x:c r="E10" s="24"/>
      <x:c r="F10" s="24"/>
      <x:c r="G10" s="44" t="n">
        <x:f>IF(I10&lt;&gt;"Complete",0,MIN(D10,IFERROR(VLOOKUP(E10,'Setup'!$A$18:$B$21,2,FALSE),0)))</x:f>
        <x:v>0</x:v>
      </x:c>
      <x:c r="H10" s="44" t="n">
        <x:f>IFERROR(C10/SUM('Rubric'!$C$6:$C$35)*G10/'Setup'!$G$9*100,0)</x:f>
        <x:v>0</x:v>
      </x:c>
      <x:c r="I10" s="28" t="str">
        <x:f>IF(C10=0,"Excluded",IF(D10="","Not assessed",IF(OR(NOT(ISNUMBER(D10)),D10&lt;0,D10&gt;'Setup'!$G$9,MOD(D10,1)&lt;&gt;0),"Invalid rating",IF(COUNTIF('Setup'!$A$18:$A$21,E10)=0,"Select evidence",IF(AND(OR(E10="Documented",E10="Verified"),LEN(TRIM(F10))=0),"Add reference","Complete")))))</x:f>
        <x:v>Not assessed</x:v>
      </x:c>
      <x:c r="J10" s="24"/>
    </x:row>
    <x:row r="11" ht="56" customHeight="1">
      <x:c r="A11" s="6" t="str">
        <x:v>02</x:v>
      </x:c>
      <x:c r="B11" s="6" t="str">
        <x:v>Buying-role fit</x:v>
      </x:c>
      <x:c r="C11" s="6" t="n">
        <x:f>'Rubric'!C7</x:f>
        <x:v>3</x:v>
      </x:c>
      <x:c r="D11" s="24"/>
      <x:c r="E11" s="24"/>
      <x:c r="F11" s="24"/>
      <x:c r="G11" s="32" t="n">
        <x:f>IF(I11&lt;&gt;"Complete",0,MIN(D11,IFERROR(VLOOKUP(E11,'Setup'!$A$18:$B$21,2,FALSE),0)))</x:f>
        <x:v>0</x:v>
      </x:c>
      <x:c r="H11" s="32" t="n">
        <x:f>IFERROR(C11/SUM('Rubric'!$C$6:$C$35)*G11/'Setup'!$G$9*100,0)</x:f>
        <x:v>0</x:v>
      </x:c>
      <x:c r="I11" s="6" t="str">
        <x:f>IF(C11=0,"Excluded",IF(D11="","Not assessed",IF(OR(NOT(ISNUMBER(D11)),D11&lt;0,D11&gt;'Setup'!$G$9,MOD(D11,1)&lt;&gt;0),"Invalid rating",IF(COUNTIF('Setup'!$A$18:$A$21,E11)=0,"Select evidence",IF(AND(OR(E11="Documented",E11="Verified"),LEN(TRIM(F11))=0),"Add reference","Complete")))))</x:f>
        <x:v>Not assessed</x:v>
      </x:c>
      <x:c r="J11" s="24"/>
    </x:row>
    <x:row r="12" ht="56" customHeight="1">
      <x:c r="A12" s="28" t="str">
        <x:v>03</x:v>
      </x:c>
      <x:c r="B12" s="28" t="str">
        <x:v>Reachable market</x:v>
      </x:c>
      <x:c r="C12" s="28" t="n">
        <x:f>'Rubric'!C8</x:f>
        <x:v>3</x:v>
      </x:c>
      <x:c r="D12" s="24"/>
      <x:c r="E12" s="24"/>
      <x:c r="F12" s="24"/>
      <x:c r="G12" s="44" t="n">
        <x:f>IF(I12&lt;&gt;"Complete",0,MIN(D12,IFERROR(VLOOKUP(E12,'Setup'!$A$18:$B$21,2,FALSE),0)))</x:f>
        <x:v>0</x:v>
      </x:c>
      <x:c r="H12" s="44" t="n">
        <x:f>IFERROR(C12/SUM('Rubric'!$C$6:$C$35)*G12/'Setup'!$G$9*100,0)</x:f>
        <x:v>0</x:v>
      </x:c>
      <x:c r="I12" s="28" t="str">
        <x:f>IF(C12=0,"Excluded",IF(D12="","Not assessed",IF(OR(NOT(ISNUMBER(D12)),D12&lt;0,D12&gt;'Setup'!$G$9,MOD(D12,1)&lt;&gt;0),"Invalid rating",IF(COUNTIF('Setup'!$A$18:$A$21,E12)=0,"Select evidence",IF(AND(OR(E12="Documented",E12="Verified"),LEN(TRIM(F12))=0),"Add reference","Complete")))))</x:f>
        <x:v>Not assessed</x:v>
      </x:c>
      <x:c r="J12" s="24"/>
    </x:row>
    <x:row r="13" ht="56" customHeight="1">
      <x:c r="A13" s="6" t="str">
        <x:v>04</x:v>
      </x:c>
      <x:c r="B13" s="6" t="str">
        <x:v>Offer and channel plan</x:v>
      </x:c>
      <x:c r="C13" s="6" t="n">
        <x:f>'Rubric'!C9</x:f>
        <x:v>3</x:v>
      </x:c>
      <x:c r="D13" s="24"/>
      <x:c r="E13" s="24"/>
      <x:c r="F13" s="24"/>
      <x:c r="G13" s="32" t="n">
        <x:f>IF(I13&lt;&gt;"Complete",0,MIN(D13,IFERROR(VLOOKUP(E13,'Setup'!$A$18:$B$21,2,FALSE),0)))</x:f>
        <x:v>0</x:v>
      </x:c>
      <x:c r="H13" s="32" t="n">
        <x:f>IFERROR(C13/SUM('Rubric'!$C$6:$C$35)*G13/'Setup'!$G$9*100,0)</x:f>
        <x:v>0</x:v>
      </x:c>
      <x:c r="I13" s="6" t="str">
        <x:f>IF(C13=0,"Excluded",IF(D13="","Not assessed",IF(OR(NOT(ISNUMBER(D13)),D13&lt;0,D13&gt;'Setup'!$G$9,MOD(D13,1)&lt;&gt;0),"Invalid rating",IF(COUNTIF('Setup'!$A$18:$A$21,E13)=0,"Select evidence",IF(AND(OR(E13="Documented",E13="Verified"),LEN(TRIM(F13))=0),"Add reference","Complete")))))</x:f>
        <x:v>Not assessed</x:v>
      </x:c>
      <x:c r="J13" s="24"/>
    </x:row>
    <x:row r="14" ht="56" customHeight="1">
      <x:c r="A14" s="28" t="str">
        <x:v>05</x:v>
      </x:c>
      <x:c r="B14" s="28" t="str">
        <x:v>Your team's readiness</x:v>
      </x:c>
      <x:c r="C14" s="28" t="n">
        <x:f>'Rubric'!C10</x:f>
        <x:v>2</x:v>
      </x:c>
      <x:c r="D14" s="24"/>
      <x:c r="E14" s="24"/>
      <x:c r="F14" s="24"/>
      <x:c r="G14" s="44" t="n">
        <x:f>IF(I14&lt;&gt;"Complete",0,MIN(D14,IFERROR(VLOOKUP(E14,'Setup'!$A$18:$B$21,2,FALSE),0)))</x:f>
        <x:v>0</x:v>
      </x:c>
      <x:c r="H14" s="44" t="n">
        <x:f>IFERROR(C14/SUM('Rubric'!$C$6:$C$35)*G14/'Setup'!$G$9*100,0)</x:f>
        <x:v>0</x:v>
      </x:c>
      <x:c r="I14" s="28" t="str">
        <x:f>IF(C14=0,"Excluded",IF(D14="","Not assessed",IF(OR(NOT(ISNUMBER(D14)),D14&lt;0,D14&gt;'Setup'!$G$9,MOD(D14,1)&lt;&gt;0),"Invalid rating",IF(COUNTIF('Setup'!$A$18:$A$21,E14)=0,"Select evidence",IF(AND(OR(E14="Documented",E14="Verified"),LEN(TRIM(F14))=0),"Add reference","Complete")))))</x:f>
        <x:v>Not assessed</x:v>
      </x:c>
      <x:c r="J14" s="24"/>
    </x:row>
    <x:row r="15" ht="56" customHeight="1">
      <x:c r="A15" s="6" t="str">
        <x:v>06</x:v>
      </x:c>
      <x:c r="B15" s="6" t="str">
        <x:v>Written qualification rules</x:v>
      </x:c>
      <x:c r="C15" s="6" t="n">
        <x:f>'Rubric'!C11</x:f>
        <x:v>6</x:v>
      </x:c>
      <x:c r="D15" s="24"/>
      <x:c r="E15" s="24"/>
      <x:c r="F15" s="24"/>
      <x:c r="G15" s="32" t="n">
        <x:f>IF(I15&lt;&gt;"Complete",0,MIN(D15,IFERROR(VLOOKUP(E15,'Setup'!$A$18:$B$21,2,FALSE),0)))</x:f>
        <x:v>0</x:v>
      </x:c>
      <x:c r="H15" s="32" t="n">
        <x:f>IFERROR(C15/SUM('Rubric'!$C$6:$C$35)*G15/'Setup'!$G$9*100,0)</x:f>
        <x:v>0</x:v>
      </x:c>
      <x:c r="I15" s="6" t="str">
        <x:f>IF(C15=0,"Excluded",IF(D15="","Not assessed",IF(OR(NOT(ISNUMBER(D15)),D15&lt;0,D15&gt;'Setup'!$G$9,MOD(D15,1)&lt;&gt;0),"Invalid rating",IF(COUNTIF('Setup'!$A$18:$A$21,E15)=0,"Select evidence",IF(AND(OR(E15="Documented",E15="Verified"),LEN(TRIM(F15))=0),"Add reference","Complete")))))</x:f>
        <x:v>Not assessed</x:v>
      </x:c>
      <x:c r="J15" s="24"/>
    </x:row>
    <x:row r="16" ht="56" customHeight="1">
      <x:c r="A16" s="28" t="str">
        <x:v>07</x:v>
      </x:c>
      <x:c r="B16" s="28" t="str">
        <x:v>Informed prospect interest</x:v>
      </x:c>
      <x:c r="C16" s="28" t="n">
        <x:f>'Rubric'!C12</x:f>
        <x:v>5</x:v>
      </x:c>
      <x:c r="D16" s="24"/>
      <x:c r="E16" s="24"/>
      <x:c r="F16" s="24"/>
      <x:c r="G16" s="44" t="n">
        <x:f>IF(I16&lt;&gt;"Complete",0,MIN(D16,IFERROR(VLOOKUP(E16,'Setup'!$A$18:$B$21,2,FALSE),0)))</x:f>
        <x:v>0</x:v>
      </x:c>
      <x:c r="H16" s="44" t="n">
        <x:f>IFERROR(C16/SUM('Rubric'!$C$6:$C$35)*G16/'Setup'!$G$9*100,0)</x:f>
        <x:v>0</x:v>
      </x:c>
      <x:c r="I16" s="28" t="str">
        <x:f>IF(C16=0,"Excluded",IF(D16="","Not assessed",IF(OR(NOT(ISNUMBER(D16)),D16&lt;0,D16&gt;'Setup'!$G$9,MOD(D16,1)&lt;&gt;0),"Invalid rating",IF(COUNTIF('Setup'!$A$18:$A$21,E16)=0,"Select evidence",IF(AND(OR(E16="Documented",E16="Verified"),LEN(TRIM(F16))=0),"Add reference","Complete")))))</x:f>
        <x:v>Not assessed</x:v>
      </x:c>
      <x:c r="J16" s="24"/>
    </x:row>
    <x:row r="17" ht="56" customHeight="1">
      <x:c r="A17" s="6" t="str">
        <x:v>08</x:v>
      </x:c>
      <x:c r="B17" s="6" t="str">
        <x:v>Separate meeting outcomes</x:v>
      </x:c>
      <x:c r="C17" s="6" t="n">
        <x:f>'Rubric'!C13</x:f>
        <x:v>5</x:v>
      </x:c>
      <x:c r="D17" s="24"/>
      <x:c r="E17" s="24"/>
      <x:c r="F17" s="24"/>
      <x:c r="G17" s="32" t="n">
        <x:f>IF(I17&lt;&gt;"Complete",0,MIN(D17,IFERROR(VLOOKUP(E17,'Setup'!$A$18:$B$21,2,FALSE),0)))</x:f>
        <x:v>0</x:v>
      </x:c>
      <x:c r="H17" s="32" t="n">
        <x:f>IFERROR(C17/SUM('Rubric'!$C$6:$C$35)*G17/'Setup'!$G$9*100,0)</x:f>
        <x:v>0</x:v>
      </x:c>
      <x:c r="I17" s="6" t="str">
        <x:f>IF(C17=0,"Excluded",IF(D17="","Not assessed",IF(OR(NOT(ISNUMBER(D17)),D17&lt;0,D17&gt;'Setup'!$G$9,MOD(D17,1)&lt;&gt;0),"Invalid rating",IF(COUNTIF('Setup'!$A$18:$A$21,E17)=0,"Select evidence",IF(AND(OR(E17="Documented",E17="Verified"),LEN(TRIM(F17))=0),"Add reference","Complete")))))</x:f>
        <x:v>Not assessed</x:v>
      </x:c>
      <x:c r="J17" s="24"/>
    </x:row>
    <x:row r="18" ht="56" customHeight="1">
      <x:c r="A18" s="28" t="str">
        <x:v>09</x:v>
      </x:c>
      <x:c r="B18" s="28" t="str">
        <x:v>Exceptions and dispute rules</x:v>
      </x:c>
      <x:c r="C18" s="28" t="n">
        <x:f>'Rubric'!C14</x:f>
        <x:v>5</x:v>
      </x:c>
      <x:c r="D18" s="24"/>
      <x:c r="E18" s="24"/>
      <x:c r="F18" s="24"/>
      <x:c r="G18" s="44" t="n">
        <x:f>IF(I18&lt;&gt;"Complete",0,MIN(D18,IFERROR(VLOOKUP(E18,'Setup'!$A$18:$B$21,2,FALSE),0)))</x:f>
        <x:v>0</x:v>
      </x:c>
      <x:c r="H18" s="44" t="n">
        <x:f>IFERROR(C18/SUM('Rubric'!$C$6:$C$35)*G18/'Setup'!$G$9*100,0)</x:f>
        <x:v>0</x:v>
      </x:c>
      <x:c r="I18" s="28" t="str">
        <x:f>IF(C18=0,"Excluded",IF(D18="","Not assessed",IF(OR(NOT(ISNUMBER(D18)),D18&lt;0,D18&gt;'Setup'!$G$9,MOD(D18,1)&lt;&gt;0),"Invalid rating",IF(COUNTIF('Setup'!$A$18:$A$21,E18)=0,"Select evidence",IF(AND(OR(E18="Documented",E18="Verified"),LEN(TRIM(F18))=0),"Add reference","Complete")))))</x:f>
        <x:v>Not assessed</x:v>
      </x:c>
      <x:c r="J18" s="24"/>
    </x:row>
    <x:row r="19" ht="56" customHeight="1">
      <x:c r="A19" s="6" t="str">
        <x:v>10</x:v>
      </x:c>
      <x:c r="B19" s="6" t="str">
        <x:v>Sales-ready handoff</x:v>
      </x:c>
      <x:c r="C19" s="6" t="n">
        <x:f>'Rubric'!C15</x:f>
        <x:v>4</x:v>
      </x:c>
      <x:c r="D19" s="24"/>
      <x:c r="E19" s="24"/>
      <x:c r="F19" s="24"/>
      <x:c r="G19" s="32" t="n">
        <x:f>IF(I19&lt;&gt;"Complete",0,MIN(D19,IFERROR(VLOOKUP(E19,'Setup'!$A$18:$B$21,2,FALSE),0)))</x:f>
        <x:v>0</x:v>
      </x:c>
      <x:c r="H19" s="32" t="n">
        <x:f>IFERROR(C19/SUM('Rubric'!$C$6:$C$35)*G19/'Setup'!$G$9*100,0)</x:f>
        <x:v>0</x:v>
      </x:c>
      <x:c r="I19" s="6" t="str">
        <x:f>IF(C19=0,"Excluded",IF(D19="","Not assessed",IF(OR(NOT(ISNUMBER(D19)),D19&lt;0,D19&gt;'Setup'!$G$9,MOD(D19,1)&lt;&gt;0),"Invalid rating",IF(COUNTIF('Setup'!$A$18:$A$21,E19)=0,"Select evidence",IF(AND(OR(E19="Documented",E19="Verified"),LEN(TRIM(F19))=0),"Add reference","Complete")))))</x:f>
        <x:v>Not assessed</x:v>
      </x:c>
      <x:c r="J19" s="24"/>
    </x:row>
    <x:row r="20" ht="56" customHeight="1">
      <x:c r="A20" s="28" t="str">
        <x:v>11</x:v>
      </x:c>
      <x:c r="B20" s="28" t="str">
        <x:v>List quality control</x:v>
      </x:c>
      <x:c r="C20" s="28" t="n">
        <x:f>'Rubric'!C16</x:f>
        <x:v>4</x:v>
      </x:c>
      <x:c r="D20" s="24"/>
      <x:c r="E20" s="24"/>
      <x:c r="F20" s="24"/>
      <x:c r="G20" s="44" t="n">
        <x:f>IF(I20&lt;&gt;"Complete",0,MIN(D20,IFERROR(VLOOKUP(E20,'Setup'!$A$18:$B$21,2,FALSE),0)))</x:f>
        <x:v>0</x:v>
      </x:c>
      <x:c r="H20" s="44" t="n">
        <x:f>IFERROR(C20/SUM('Rubric'!$C$6:$C$35)*G20/'Setup'!$G$9*100,0)</x:f>
        <x:v>0</x:v>
      </x:c>
      <x:c r="I20" s="28" t="str">
        <x:f>IF(C20=0,"Excluded",IF(D20="","Not assessed",IF(OR(NOT(ISNUMBER(D20)),D20&lt;0,D20&gt;'Setup'!$G$9,MOD(D20,1)&lt;&gt;0),"Invalid rating",IF(COUNTIF('Setup'!$A$18:$A$21,E20)=0,"Select evidence",IF(AND(OR(E20="Documented",E20="Verified"),LEN(TRIM(F20))=0),"Add reference","Complete")))))</x:f>
        <x:v>Not assessed</x:v>
      </x:c>
      <x:c r="J20" s="24"/>
    </x:row>
    <x:row r="21" ht="56" customHeight="1">
      <x:c r="A21" s="6" t="str">
        <x:v>12</x:v>
      </x:c>
      <x:c r="B21" s="6" t="str">
        <x:v>Channel and sender controls</x:v>
      </x:c>
      <x:c r="C21" s="6" t="n">
        <x:f>'Rubric'!C17</x:f>
        <x:v>4</x:v>
      </x:c>
      <x:c r="D21" s="24"/>
      <x:c r="E21" s="24"/>
      <x:c r="F21" s="24"/>
      <x:c r="G21" s="32" t="n">
        <x:f>IF(I21&lt;&gt;"Complete",0,MIN(D21,IFERROR(VLOOKUP(E21,'Setup'!$A$18:$B$21,2,FALSE),0)))</x:f>
        <x:v>0</x:v>
      </x:c>
      <x:c r="H21" s="32" t="n">
        <x:f>IFERROR(C21/SUM('Rubric'!$C$6:$C$35)*G21/'Setup'!$G$9*100,0)</x:f>
        <x:v>0</x:v>
      </x:c>
      <x:c r="I21" s="6" t="str">
        <x:f>IF(C21=0,"Excluded",IF(D21="","Not assessed",IF(OR(NOT(ISNUMBER(D21)),D21&lt;0,D21&gt;'Setup'!$G$9,MOD(D21,1)&lt;&gt;0),"Invalid rating",IF(COUNTIF('Setup'!$A$18:$A$21,E21)=0,"Select evidence",IF(AND(OR(E21="Documented",E21="Verified"),LEN(TRIM(F21))=0),"Add reference","Complete")))))</x:f>
        <x:v>Not assessed</x:v>
      </x:c>
      <x:c r="J21" s="24"/>
    </x:row>
    <x:row r="22" ht="56" customHeight="1">
      <x:c r="A22" s="28" t="str">
        <x:v>13</x:v>
      </x:c>
      <x:c r="B22" s="28" t="str">
        <x:v>Reply and booking ownership</x:v>
      </x:c>
      <x:c r="C22" s="28" t="n">
        <x:f>'Rubric'!C18</x:f>
        <x:v>4</x:v>
      </x:c>
      <x:c r="D22" s="24"/>
      <x:c r="E22" s="24"/>
      <x:c r="F22" s="24"/>
      <x:c r="G22" s="44" t="n">
        <x:f>IF(I22&lt;&gt;"Complete",0,MIN(D22,IFERROR(VLOOKUP(E22,'Setup'!$A$18:$B$21,2,FALSE),0)))</x:f>
        <x:v>0</x:v>
      </x:c>
      <x:c r="H22" s="44" t="n">
        <x:f>IFERROR(C22/SUM('Rubric'!$C$6:$C$35)*G22/'Setup'!$G$9*100,0)</x:f>
        <x:v>0</x:v>
      </x:c>
      <x:c r="I22" s="28" t="str">
        <x:f>IF(C22=0,"Excluded",IF(D22="","Not assessed",IF(OR(NOT(ISNUMBER(D22)),D22&lt;0,D22&gt;'Setup'!$G$9,MOD(D22,1)&lt;&gt;0),"Invalid rating",IF(COUNTIF('Setup'!$A$18:$A$21,E22)=0,"Select evidence",IF(AND(OR(E22="Documented",E22="Verified"),LEN(TRIM(F22))=0),"Add reference","Complete")))))</x:f>
        <x:v>Not assessed</x:v>
      </x:c>
      <x:c r="J22" s="24"/>
    </x:row>
    <x:row r="23" ht="56" customHeight="1">
      <x:c r="A23" s="6" t="str">
        <x:v>14</x:v>
      </x:c>
      <x:c r="B23" s="6" t="str">
        <x:v>Testing and improvement</x:v>
      </x:c>
      <x:c r="C23" s="6" t="n">
        <x:f>'Rubric'!C19</x:f>
        <x:v>4</x:v>
      </x:c>
      <x:c r="D23" s="24"/>
      <x:c r="E23" s="24"/>
      <x:c r="F23" s="24"/>
      <x:c r="G23" s="32" t="n">
        <x:f>IF(I23&lt;&gt;"Complete",0,MIN(D23,IFERROR(VLOOKUP(E23,'Setup'!$A$18:$B$21,2,FALSE),0)))</x:f>
        <x:v>0</x:v>
      </x:c>
      <x:c r="H23" s="32" t="n">
        <x:f>IFERROR(C23/SUM('Rubric'!$C$6:$C$35)*G23/'Setup'!$G$9*100,0)</x:f>
        <x:v>0</x:v>
      </x:c>
      <x:c r="I23" s="6" t="str">
        <x:f>IF(C23=0,"Excluded",IF(D23="","Not assessed",IF(OR(NOT(ISNUMBER(D23)),D23&lt;0,D23&gt;'Setup'!$G$9,MOD(D23,1)&lt;&gt;0),"Invalid rating",IF(COUNTIF('Setup'!$A$18:$A$21,E23)=0,"Select evidence",IF(AND(OR(E23="Documented",E23="Verified"),LEN(TRIM(F23))=0),"Add reference","Complete")))))</x:f>
        <x:v>Not assessed</x:v>
      </x:c>
      <x:c r="J23" s="24"/>
    </x:row>
    <x:row r="24" ht="56" customHeight="1">
      <x:c r="A24" s="28" t="str">
        <x:v>15</x:v>
      </x:c>
      <x:c r="B24" s="28" t="str">
        <x:v>Delivery capacity and ramp</x:v>
      </x:c>
      <x:c r="C24" s="28" t="n">
        <x:f>'Rubric'!C20</x:f>
        <x:v>4</x:v>
      </x:c>
      <x:c r="D24" s="24"/>
      <x:c r="E24" s="24"/>
      <x:c r="F24" s="24"/>
      <x:c r="G24" s="44" t="n">
        <x:f>IF(I24&lt;&gt;"Complete",0,MIN(D24,IFERROR(VLOOKUP(E24,'Setup'!$A$18:$B$21,2,FALSE),0)))</x:f>
        <x:v>0</x:v>
      </x:c>
      <x:c r="H24" s="44" t="n">
        <x:f>IFERROR(C24/SUM('Rubric'!$C$6:$C$35)*G24/'Setup'!$G$9*100,0)</x:f>
        <x:v>0</x:v>
      </x:c>
      <x:c r="I24" s="28" t="str">
        <x:f>IF(C24=0,"Excluded",IF(D24="","Not assessed",IF(OR(NOT(ISNUMBER(D24)),D24&lt;0,D24&gt;'Setup'!$G$9,MOD(D24,1)&lt;&gt;0),"Invalid rating",IF(COUNTIF('Setup'!$A$18:$A$21,E24)=0,"Select evidence",IF(AND(OR(E24="Documented",E24="Verified"),LEN(TRIM(F24))=0),"Add reference","Complete")))))</x:f>
        <x:v>Not assessed</x:v>
      </x:c>
      <x:c r="J24" s="24"/>
    </x:row>
    <x:row r="25" ht="56" customHeight="1">
      <x:c r="A25" s="6" t="str">
        <x:v>16</x:v>
      </x:c>
      <x:c r="B25" s="6" t="str">
        <x:v>All-in cost visibility</x:v>
      </x:c>
      <x:c r="C25" s="6" t="n">
        <x:f>'Rubric'!C21</x:f>
        <x:v>4</x:v>
      </x:c>
      <x:c r="D25" s="24"/>
      <x:c r="E25" s="24"/>
      <x:c r="F25" s="24"/>
      <x:c r="G25" s="32" t="n">
        <x:f>IF(I25&lt;&gt;"Complete",0,MIN(D25,IFERROR(VLOOKUP(E25,'Setup'!$A$18:$B$21,2,FALSE),0)))</x:f>
        <x:v>0</x:v>
      </x:c>
      <x:c r="H25" s="32" t="n">
        <x:f>IFERROR(C25/SUM('Rubric'!$C$6:$C$35)*G25/'Setup'!$G$9*100,0)</x:f>
        <x:v>0</x:v>
      </x:c>
      <x:c r="I25" s="6" t="str">
        <x:f>IF(C25=0,"Excluded",IF(D25="","Not assessed",IF(OR(NOT(ISNUMBER(D25)),D25&lt;0,D25&gt;'Setup'!$G$9,MOD(D25,1)&lt;&gt;0),"Invalid rating",IF(COUNTIF('Setup'!$A$18:$A$21,E25)=0,"Select evidence",IF(AND(OR(E25="Documented",E25="Verified"),LEN(TRIM(F25))=0),"Add reference","Complete")))))</x:f>
        <x:v>Not assessed</x:v>
      </x:c>
      <x:c r="J25" s="24"/>
    </x:row>
    <x:row r="26" ht="56" customHeight="1">
      <x:c r="A26" s="28" t="str">
        <x:v>17</x:v>
      </x:c>
      <x:c r="B26" s="28" t="str">
        <x:v>Billing trigger</x:v>
      </x:c>
      <x:c r="C26" s="28" t="n">
        <x:f>'Rubric'!C22</x:f>
        <x:v>3</x:v>
      </x:c>
      <x:c r="D26" s="24"/>
      <x:c r="E26" s="24"/>
      <x:c r="F26" s="24"/>
      <x:c r="G26" s="44" t="n">
        <x:f>IF(I26&lt;&gt;"Complete",0,MIN(D26,IFERROR(VLOOKUP(E26,'Setup'!$A$18:$B$21,2,FALSE),0)))</x:f>
        <x:v>0</x:v>
      </x:c>
      <x:c r="H26" s="44" t="n">
        <x:f>IFERROR(C26/SUM('Rubric'!$C$6:$C$35)*G26/'Setup'!$G$9*100,0)</x:f>
        <x:v>0</x:v>
      </x:c>
      <x:c r="I26" s="28" t="str">
        <x:f>IF(C26=0,"Excluded",IF(D26="","Not assessed",IF(OR(NOT(ISNUMBER(D26)),D26&lt;0,D26&gt;'Setup'!$G$9,MOD(D26,1)&lt;&gt;0),"Invalid rating",IF(COUNTIF('Setup'!$A$18:$A$21,E26)=0,"Select evidence",IF(AND(OR(E26="Documented",E26="Verified"),LEN(TRIM(F26))=0),"Add reference","Complete")))))</x:f>
        <x:v>Not assessed</x:v>
      </x:c>
      <x:c r="J26" s="24"/>
    </x:row>
    <x:row r="27" ht="56" customHeight="1">
      <x:c r="A27" s="6" t="str">
        <x:v>18</x:v>
      </x:c>
      <x:c r="B27" s="6" t="str">
        <x:v>Commitment and exit terms</x:v>
      </x:c>
      <x:c r="C27" s="6" t="n">
        <x:f>'Rubric'!C23</x:f>
        <x:v>3</x:v>
      </x:c>
      <x:c r="D27" s="24"/>
      <x:c r="E27" s="24"/>
      <x:c r="F27" s="24"/>
      <x:c r="G27" s="32" t="n">
        <x:f>IF(I27&lt;&gt;"Complete",0,MIN(D27,IFERROR(VLOOKUP(E27,'Setup'!$A$18:$B$21,2,FALSE),0)))</x:f>
        <x:v>0</x:v>
      </x:c>
      <x:c r="H27" s="32" t="n">
        <x:f>IFERROR(C27/SUM('Rubric'!$C$6:$C$35)*G27/'Setup'!$G$9*100,0)</x:f>
        <x:v>0</x:v>
      </x:c>
      <x:c r="I27" s="6" t="str">
        <x:f>IF(C27=0,"Excluded",IF(D27="","Not assessed",IF(OR(NOT(ISNUMBER(D27)),D27&lt;0,D27&gt;'Setup'!$G$9,MOD(D27,1)&lt;&gt;0),"Invalid rating",IF(COUNTIF('Setup'!$A$18:$A$21,E27)=0,"Select evidence",IF(AND(OR(E27="Documented",E27="Verified"),LEN(TRIM(F27))=0),"Add reference","Complete")))))</x:f>
        <x:v>Not assessed</x:v>
      </x:c>
      <x:c r="J27" s="24"/>
    </x:row>
    <x:row r="28" ht="56" customHeight="1">
      <x:c r="A28" s="28" t="str">
        <x:v>19</x:v>
      </x:c>
      <x:c r="B28" s="28" t="str">
        <x:v>Forecast assumptions</x:v>
      </x:c>
      <x:c r="C28" s="28" t="n">
        <x:f>'Rubric'!C24</x:f>
        <x:v>3</x:v>
      </x:c>
      <x:c r="D28" s="24"/>
      <x:c r="E28" s="24"/>
      <x:c r="F28" s="24"/>
      <x:c r="G28" s="44" t="n">
        <x:f>IF(I28&lt;&gt;"Complete",0,MIN(D28,IFERROR(VLOOKUP(E28,'Setup'!$A$18:$B$21,2,FALSE),0)))</x:f>
        <x:v>0</x:v>
      </x:c>
      <x:c r="H28" s="44" t="n">
        <x:f>IFERROR(C28/SUM('Rubric'!$C$6:$C$35)*G28/'Setup'!$G$9*100,0)</x:f>
        <x:v>0</x:v>
      </x:c>
      <x:c r="I28" s="28" t="str">
        <x:f>IF(C28=0,"Excluded",IF(D28="","Not assessed",IF(OR(NOT(ISNUMBER(D28)),D28&lt;0,D28&gt;'Setup'!$G$9,MOD(D28,1)&lt;&gt;0),"Invalid rating",IF(COUNTIF('Setup'!$A$18:$A$21,E28)=0,"Select evidence",IF(AND(OR(E28="Documented",E28="Verified"),LEN(TRIM(F28))=0),"Add reference","Complete")))))</x:f>
        <x:v>Not assessed</x:v>
      </x:c>
      <x:c r="J28" s="24"/>
    </x:row>
    <x:row r="29" ht="56" customHeight="1">
      <x:c r="A29" s="6" t="str">
        <x:v>20</x:v>
      </x:c>
      <x:c r="B29" s="6" t="str">
        <x:v>Scope and change control</x:v>
      </x:c>
      <x:c r="C29" s="6" t="n">
        <x:f>'Rubric'!C25</x:f>
        <x:v>2</x:v>
      </x:c>
      <x:c r="D29" s="24"/>
      <x:c r="E29" s="24"/>
      <x:c r="F29" s="24"/>
      <x:c r="G29" s="32" t="n">
        <x:f>IF(I29&lt;&gt;"Complete",0,MIN(D29,IFERROR(VLOOKUP(E29,'Setup'!$A$18:$B$21,2,FALSE),0)))</x:f>
        <x:v>0</x:v>
      </x:c>
      <x:c r="H29" s="32" t="n">
        <x:f>IFERROR(C29/SUM('Rubric'!$C$6:$C$35)*G29/'Setup'!$G$9*100,0)</x:f>
        <x:v>0</x:v>
      </x:c>
      <x:c r="I29" s="6" t="str">
        <x:f>IF(C29=0,"Excluded",IF(D29="","Not assessed",IF(OR(NOT(ISNUMBER(D29)),D29&lt;0,D29&gt;'Setup'!$G$9,MOD(D29,1)&lt;&gt;0),"Invalid rating",IF(COUNTIF('Setup'!$A$18:$A$21,E29)=0,"Select evidence",IF(AND(OR(E29="Documented",E29="Verified"),LEN(TRIM(F29))=0),"Add reference","Complete")))))</x:f>
        <x:v>Not assessed</x:v>
      </x:c>
      <x:c r="J29" s="24"/>
    </x:row>
    <x:row r="30" ht="56" customHeight="1">
      <x:c r="A30" s="28" t="str">
        <x:v>21</x:v>
      </x:c>
      <x:c r="B30" s="28" t="str">
        <x:v>Comparable outcome proof</x:v>
      </x:c>
      <x:c r="C30" s="28" t="n">
        <x:f>'Rubric'!C26</x:f>
        <x:v>4</x:v>
      </x:c>
      <x:c r="D30" s="24"/>
      <x:c r="E30" s="24"/>
      <x:c r="F30" s="24"/>
      <x:c r="G30" s="44" t="n">
        <x:f>IF(I30&lt;&gt;"Complete",0,MIN(D30,IFERROR(VLOOKUP(E30,'Setup'!$A$18:$B$21,2,FALSE),0)))</x:f>
        <x:v>0</x:v>
      </x:c>
      <x:c r="H30" s="44" t="n">
        <x:f>IFERROR(C30/SUM('Rubric'!$C$6:$C$35)*G30/'Setup'!$G$9*100,0)</x:f>
        <x:v>0</x:v>
      </x:c>
      <x:c r="I30" s="28" t="str">
        <x:f>IF(C30=0,"Excluded",IF(D30="","Not assessed",IF(OR(NOT(ISNUMBER(D30)),D30&lt;0,D30&gt;'Setup'!$G$9,MOD(D30,1)&lt;&gt;0),"Invalid rating",IF(COUNTIF('Setup'!$A$18:$A$21,E30)=0,"Select evidence",IF(AND(OR(E30="Documented",E30="Verified"),LEN(TRIM(F30))=0),"Add reference","Complete")))))</x:f>
        <x:v>Not assessed</x:v>
      </x:c>
      <x:c r="J30" s="24"/>
    </x:row>
    <x:row r="31" ht="56" customHeight="1">
      <x:c r="A31" s="6" t="str">
        <x:v>22</x:v>
      </x:c>
      <x:c r="B31" s="6" t="str">
        <x:v>Reference and evidence checks</x:v>
      </x:c>
      <x:c r="C31" s="6" t="n">
        <x:f>'Rubric'!C27</x:f>
        <x:v>3</x:v>
      </x:c>
      <x:c r="D31" s="24"/>
      <x:c r="E31" s="24"/>
      <x:c r="F31" s="24"/>
      <x:c r="G31" s="32" t="n">
        <x:f>IF(I31&lt;&gt;"Complete",0,MIN(D31,IFERROR(VLOOKUP(E31,'Setup'!$A$18:$B$21,2,FALSE),0)))</x:f>
        <x:v>0</x:v>
      </x:c>
      <x:c r="H31" s="32" t="n">
        <x:f>IFERROR(C31/SUM('Rubric'!$C$6:$C$35)*G31/'Setup'!$G$9*100,0)</x:f>
        <x:v>0</x:v>
      </x:c>
      <x:c r="I31" s="6" t="str">
        <x:f>IF(C31=0,"Excluded",IF(D31="","Not assessed",IF(OR(NOT(ISNUMBER(D31)),D31&lt;0,D31&gt;'Setup'!$G$9,MOD(D31,1)&lt;&gt;0),"Invalid rating",IF(COUNTIF('Setup'!$A$18:$A$21,E31)=0,"Select evidence",IF(AND(OR(E31="Documented",E31="Verified"),LEN(TRIM(F31))=0),"Add reference","Complete")))))</x:f>
        <x:v>Not assessed</x:v>
      </x:c>
      <x:c r="J31" s="24"/>
    </x:row>
    <x:row r="32" ht="56" customHeight="1">
      <x:c r="A32" s="28" t="str">
        <x:v>23</x:v>
      </x:c>
      <x:c r="B32" s="28" t="str">
        <x:v>Full-funnel reporting</x:v>
      </x:c>
      <x:c r="C32" s="28" t="n">
        <x:f>'Rubric'!C28</x:f>
        <x:v>3</x:v>
      </x:c>
      <x:c r="D32" s="24"/>
      <x:c r="E32" s="24"/>
      <x:c r="F32" s="24"/>
      <x:c r="G32" s="44" t="n">
        <x:f>IF(I32&lt;&gt;"Complete",0,MIN(D32,IFERROR(VLOOKUP(E32,'Setup'!$A$18:$B$21,2,FALSE),0)))</x:f>
        <x:v>0</x:v>
      </x:c>
      <x:c r="H32" s="44" t="n">
        <x:f>IFERROR(C32/SUM('Rubric'!$C$6:$C$35)*G32/'Setup'!$G$9*100,0)</x:f>
        <x:v>0</x:v>
      </x:c>
      <x:c r="I32" s="28" t="str">
        <x:f>IF(C32=0,"Excluded",IF(D32="","Not assessed",IF(OR(NOT(ISNUMBER(D32)),D32&lt;0,D32&gt;'Setup'!$G$9,MOD(D32,1)&lt;&gt;0),"Invalid rating",IF(COUNTIF('Setup'!$A$18:$A$21,E32)=0,"Select evidence",IF(AND(OR(E32="Documented",E32="Verified"),LEN(TRIM(F32))=0),"Add reference","Complete")))))</x:f>
        <x:v>Not assessed</x:v>
      </x:c>
      <x:c r="J32" s="24"/>
    </x:row>
    <x:row r="33" ht="56" customHeight="1">
      <x:c r="A33" s="6" t="str">
        <x:v>24</x:v>
      </x:c>
      <x:c r="B33" s="6" t="str">
        <x:v>Sales feedback and attribution</x:v>
      </x:c>
      <x:c r="C33" s="6" t="n">
        <x:f>'Rubric'!C29</x:f>
        <x:v>3</x:v>
      </x:c>
      <x:c r="D33" s="24"/>
      <x:c r="E33" s="24"/>
      <x:c r="F33" s="24"/>
      <x:c r="G33" s="32" t="n">
        <x:f>IF(I33&lt;&gt;"Complete",0,MIN(D33,IFERROR(VLOOKUP(E33,'Setup'!$A$18:$B$21,2,FALSE),0)))</x:f>
        <x:v>0</x:v>
      </x:c>
      <x:c r="H33" s="32" t="n">
        <x:f>IFERROR(C33/SUM('Rubric'!$C$6:$C$35)*G33/'Setup'!$G$9*100,0)</x:f>
        <x:v>0</x:v>
      </x:c>
      <x:c r="I33" s="6" t="str">
        <x:f>IF(C33=0,"Excluded",IF(D33="","Not assessed",IF(OR(NOT(ISNUMBER(D33)),D33&lt;0,D33&gt;'Setup'!$G$9,MOD(D33,1)&lt;&gt;0),"Invalid rating",IF(COUNTIF('Setup'!$A$18:$A$21,E33)=0,"Select evidence",IF(AND(OR(E33="Documented",E33="Verified"),LEN(TRIM(F33))=0),"Add reference","Complete")))))</x:f>
        <x:v>Not assessed</x:v>
      </x:c>
      <x:c r="J33" s="24"/>
    </x:row>
    <x:row r="34" ht="56" customHeight="1">
      <x:c r="A34" s="28" t="str">
        <x:v>25</x:v>
      </x:c>
      <x:c r="B34" s="28" t="str">
        <x:v>Reporting access and exports</x:v>
      </x:c>
      <x:c r="C34" s="28" t="n">
        <x:f>'Rubric'!C30</x:f>
        <x:v>2</x:v>
      </x:c>
      <x:c r="D34" s="24"/>
      <x:c r="E34" s="24"/>
      <x:c r="F34" s="24"/>
      <x:c r="G34" s="44" t="n">
        <x:f>IF(I34&lt;&gt;"Complete",0,MIN(D34,IFERROR(VLOOKUP(E34,'Setup'!$A$18:$B$21,2,FALSE),0)))</x:f>
        <x:v>0</x:v>
      </x:c>
      <x:c r="H34" s="44" t="n">
        <x:f>IFERROR(C34/SUM('Rubric'!$C$6:$C$35)*G34/'Setup'!$G$9*100,0)</x:f>
        <x:v>0</x:v>
      </x:c>
      <x:c r="I34" s="28" t="str">
        <x:f>IF(C34=0,"Excluded",IF(D34="","Not assessed",IF(OR(NOT(ISNUMBER(D34)),D34&lt;0,D34&gt;'Setup'!$G$9,MOD(D34,1)&lt;&gt;0),"Invalid rating",IF(COUNTIF('Setup'!$A$18:$A$21,E34)=0,"Select evidence",IF(AND(OR(E34="Documented",E34="Verified"),LEN(TRIM(F34))=0),"Add reference","Complete")))))</x:f>
        <x:v>Not assessed</x:v>
      </x:c>
      <x:c r="J34" s="24"/>
    </x:row>
    <x:row r="35" ht="56" customHeight="1">
      <x:c r="A35" s="6" t="str">
        <x:v>26</x:v>
      </x:c>
      <x:c r="B35" s="6" t="str">
        <x:v>Data use and opt-outs</x:v>
      </x:c>
      <x:c r="C35" s="6" t="n">
        <x:f>'Rubric'!C31</x:f>
        <x:v>3</x:v>
      </x:c>
      <x:c r="D35" s="24"/>
      <x:c r="E35" s="24"/>
      <x:c r="F35" s="24"/>
      <x:c r="G35" s="32" t="n">
        <x:f>IF(I35&lt;&gt;"Complete",0,MIN(D35,IFERROR(VLOOKUP(E35,'Setup'!$A$18:$B$21,2,FALSE),0)))</x:f>
        <x:v>0</x:v>
      </x:c>
      <x:c r="H35" s="32" t="n">
        <x:f>IFERROR(C35/SUM('Rubric'!$C$6:$C$35)*G35/'Setup'!$G$9*100,0)</x:f>
        <x:v>0</x:v>
      </x:c>
      <x:c r="I35" s="6" t="str">
        <x:f>IF(C35=0,"Excluded",IF(D35="","Not assessed",IF(OR(NOT(ISNUMBER(D35)),D35&lt;0,D35&gt;'Setup'!$G$9,MOD(D35,1)&lt;&gt;0),"Invalid rating",IF(COUNTIF('Setup'!$A$18:$A$21,E35)=0,"Select evidence",IF(AND(OR(E35="Documented",E35="Verified"),LEN(TRIM(F35))=0),"Add reference","Complete")))))</x:f>
        <x:v>Not assessed</x:v>
      </x:c>
      <x:c r="J35" s="24"/>
    </x:row>
    <x:row r="36" ht="56" customHeight="1">
      <x:c r="A36" s="28" t="str">
        <x:v>27</x:v>
      </x:c>
      <x:c r="B36" s="28" t="str">
        <x:v>Brand and identity controls</x:v>
      </x:c>
      <x:c r="C36" s="28" t="n">
        <x:f>'Rubric'!C32</x:f>
        <x:v>2</x:v>
      </x:c>
      <x:c r="D36" s="24"/>
      <x:c r="E36" s="24"/>
      <x:c r="F36" s="24"/>
      <x:c r="G36" s="44" t="n">
        <x:f>IF(I36&lt;&gt;"Complete",0,MIN(D36,IFERROR(VLOOKUP(E36,'Setup'!$A$18:$B$21,2,FALSE),0)))</x:f>
        <x:v>0</x:v>
      </x:c>
      <x:c r="H36" s="44" t="n">
        <x:f>IFERROR(C36/SUM('Rubric'!$C$6:$C$35)*G36/'Setup'!$G$9*100,0)</x:f>
        <x:v>0</x:v>
      </x:c>
      <x:c r="I36" s="28" t="str">
        <x:f>IF(C36=0,"Excluded",IF(D36="","Not assessed",IF(OR(NOT(ISNUMBER(D36)),D36&lt;0,D36&gt;'Setup'!$G$9,MOD(D36,1)&lt;&gt;0),"Invalid rating",IF(COUNTIF('Setup'!$A$18:$A$21,E36)=0,"Select evidence",IF(AND(OR(E36="Documented",E36="Verified"),LEN(TRIM(F36))=0),"Add reference","Complete")))))</x:f>
        <x:v>Not assessed</x:v>
      </x:c>
      <x:c r="J36" s="24"/>
    </x:row>
    <x:row r="37" ht="56" customHeight="1">
      <x:c r="A37" s="6" t="str">
        <x:v>28</x:v>
      </x:c>
      <x:c r="B37" s="6" t="str">
        <x:v>Asset rights and access</x:v>
      </x:c>
      <x:c r="C37" s="6" t="n">
        <x:f>'Rubric'!C33</x:f>
        <x:v>2</x:v>
      </x:c>
      <x:c r="D37" s="24"/>
      <x:c r="E37" s="24"/>
      <x:c r="F37" s="24"/>
      <x:c r="G37" s="32" t="n">
        <x:f>IF(I37&lt;&gt;"Complete",0,MIN(D37,IFERROR(VLOOKUP(E37,'Setup'!$A$18:$B$21,2,FALSE),0)))</x:f>
        <x:v>0</x:v>
      </x:c>
      <x:c r="H37" s="32" t="n">
        <x:f>IFERROR(C37/SUM('Rubric'!$C$6:$C$35)*G37/'Setup'!$G$9*100,0)</x:f>
        <x:v>0</x:v>
      </x:c>
      <x:c r="I37" s="6" t="str">
        <x:f>IF(C37=0,"Excluded",IF(D37="","Not assessed",IF(OR(NOT(ISNUMBER(D37)),D37&lt;0,D37&gt;'Setup'!$G$9,MOD(D37,1)&lt;&gt;0),"Invalid rating",IF(COUNTIF('Setup'!$A$18:$A$21,E37)=0,"Select evidence",IF(AND(OR(E37="Documented",E37="Verified"),LEN(TRIM(F37))=0),"Add reference","Complete")))))</x:f>
        <x:v>Not assessed</x:v>
      </x:c>
      <x:c r="J37" s="24"/>
    </x:row>
    <x:row r="38" ht="56" customHeight="1">
      <x:c r="A38" s="28" t="str">
        <x:v>29</x:v>
      </x:c>
      <x:c r="B38" s="28" t="str">
        <x:v>Security and access</x:v>
      </x:c>
      <x:c r="C38" s="28" t="n">
        <x:f>'Rubric'!C34</x:f>
        <x:v>2</x:v>
      </x:c>
      <x:c r="D38" s="24"/>
      <x:c r="E38" s="24"/>
      <x:c r="F38" s="24"/>
      <x:c r="G38" s="44" t="n">
        <x:f>IF(I38&lt;&gt;"Complete",0,MIN(D38,IFERROR(VLOOKUP(E38,'Setup'!$A$18:$B$21,2,FALSE),0)))</x:f>
        <x:v>0</x:v>
      </x:c>
      <x:c r="H38" s="44" t="n">
        <x:f>IFERROR(C38/SUM('Rubric'!$C$6:$C$35)*G38/'Setup'!$G$9*100,0)</x:f>
        <x:v>0</x:v>
      </x:c>
      <x:c r="I38" s="28" t="str">
        <x:f>IF(C38=0,"Excluded",IF(D38="","Not assessed",IF(OR(NOT(ISNUMBER(D38)),D38&lt;0,D38&gt;'Setup'!$G$9,MOD(D38,1)&lt;&gt;0),"Invalid rating",IF(COUNTIF('Setup'!$A$18:$A$21,E38)=0,"Select evidence",IF(AND(OR(E38="Documented",E38="Verified"),LEN(TRIM(F38))=0),"Add reference","Complete")))))</x:f>
        <x:v>Not assessed</x:v>
      </x:c>
      <x:c r="J38" s="24"/>
    </x:row>
    <x:row r="39" ht="56" customHeight="1">
      <x:c r="A39" s="6" t="str">
        <x:v>30</x:v>
      </x:c>
      <x:c r="B39" s="6" t="str">
        <x:v>Exit and continuity</x:v>
      </x:c>
      <x:c r="C39" s="6" t="n">
        <x:f>'Rubric'!C35</x:f>
        <x:v>1</x:v>
      </x:c>
      <x:c r="D39" s="24"/>
      <x:c r="E39" s="24"/>
      <x:c r="F39" s="24"/>
      <x:c r="G39" s="32" t="n">
        <x:f>IF(I39&lt;&gt;"Complete",0,MIN(D39,IFERROR(VLOOKUP(E39,'Setup'!$A$18:$B$21,2,FALSE),0)))</x:f>
        <x:v>0</x:v>
      </x:c>
      <x:c r="H39" s="32" t="n">
        <x:f>IFERROR(C39/SUM('Rubric'!$C$6:$C$35)*G39/'Setup'!$G$9*100,0)</x:f>
        <x:v>0</x:v>
      </x:c>
      <x:c r="I39" s="6" t="str">
        <x:f>IF(C39=0,"Excluded",IF(D39="","Not assessed",IF(OR(NOT(ISNUMBER(D39)),D39&lt;0,D39&gt;'Setup'!$G$9,MOD(D39,1)&lt;&gt;0),"Invalid rating",IF(COUNTIF('Setup'!$A$18:$A$21,E39)=0,"Select evidence",IF(AND(OR(E39="Documented",E39="Verified"),LEN(TRIM(F39))=0),"Add reference","Complete")))))</x:f>
        <x:v>Not assessed</x:v>
      </x:c>
      <x:c r="J39" s="24"/>
    </x:row>
    <x:row r="40" ht="23" customHeight="1">
      <x:c r="A40" s="6"/>
      <x:c r="B40" s="6"/>
      <x:c r="C40" s="6"/>
      <x:c r="D40" s="6"/>
      <x:c r="E40" s="6"/>
      <x:c r="F40" s="6"/>
      <x:c r="G40" s="6"/>
      <x:c r="H40" s="6"/>
      <x:c r="I40" s="6"/>
      <x:c r="J40" s="6"/>
    </x:row>
    <x:row r="41" ht="23" customHeight="1">
      <x:c r="A41" s="15" t="str">
        <x:v>WEIGHT SUPPORTED BY DOCUMENTED OR VERIFIED EVIDENCE</x:v>
      </x:c>
      <x:c r="B41" s="15"/>
      <x:c r="C41" s="15"/>
      <x:c r="D41" s="15"/>
      <x:c r="E41" s="15"/>
      <x:c r="F41" s="34" t="n">
        <x:f>IFERROR((SUMIFS(C10:C39,I10:I39,"Complete",E10:E39,"Documented")+SUMIFS(C10:C39,I10:I39,"Complete",E10:E39,"Verified"))/SUM(C10:C39),0)</x:f>
        <x:v>0</x:v>
      </x:c>
      <x:c r="G41" s="34"/>
      <x:c r="H41" s="6"/>
      <x:c r="I41" s="6"/>
      <x:c r="J41" s="6"/>
    </x:row>
    <x:row r="42" ht="23" customHeight="1">
      <x:c r="A42" s="6"/>
      <x:c r="B42" s="6"/>
      <x:c r="C42" s="6"/>
      <x:c r="D42" s="6"/>
      <x:c r="E42" s="6"/>
      <x:c r="F42" s="6"/>
      <x:c r="G42" s="6"/>
      <x:c r="H42" s="6"/>
      <x:c r="I42" s="6"/>
      <x:c r="J42" s="6"/>
    </x:row>
    <x:row r="43" ht="30" customHeight="1">
      <x:c r="A43" s="9" t="str">
        <x:v>CRITICAL CHECKS  /  A high score never overrides a failed check.</x:v>
      </x:c>
      <x:c r="B43" s="9"/>
      <x:c r="C43" s="9"/>
      <x:c r="D43" s="9"/>
      <x:c r="E43" s="9"/>
      <x:c r="F43" s="9"/>
      <x:c r="G43" s="9"/>
      <x:c r="H43" s="9"/>
      <x:c r="I43" s="9"/>
      <x:c r="J43" s="9"/>
    </x:row>
    <x:row r="44" ht="23" customHeight="1">
      <x:c r="A44" s="15" t="str">
        <x:v>Check</x:v>
      </x:c>
      <x:c r="B44" s="15"/>
      <x:c r="C44" s="15"/>
      <x:c r="D44" s="6" t="str">
        <x:v>Status</x:v>
      </x:c>
      <x:c r="E44" s="15" t="str">
        <x:v>Evidence / resolution</x:v>
      </x:c>
      <x:c r="F44" s="15"/>
      <x:c r="G44" s="15" t="str">
        <x:v>Next action / owner</x:v>
      </x:c>
      <x:c r="H44" s="15"/>
      <x:c r="I44" s="15" t="str">
        <x:v>Effective outcome</x:v>
      </x:c>
      <x:c r="J44" s="15"/>
    </x:row>
    <x:row r="45" ht="59" customHeight="1">
      <x:c r="A45" s="46" t="str">
        <x:v>G1  Qualification and billing agreed</x:v>
      </x:c>
      <x:c r="B45" s="46"/>
      <x:c r="C45" s="46"/>
      <x:c r="D45" s="24" t="str">
        <x:v>Not assessed</x:v>
      </x:c>
      <x:c r="E45" s="24"/>
      <x:c r="F45" s="24"/>
      <x:c r="G45" s="24"/>
      <x:c r="H45" s="24"/>
      <x:c r="I45" s="6" t="str">
        <x:f>IF(D45="Fail","Fail",IF(D45="Resolve","Resolve",IF(AND(D45="Pass",LEN(TRIM(E45))&gt;0),"Pass","Not assessed")))</x:f>
        <x:v>Not assessed</x:v>
      </x:c>
      <x:c r="J45" s="6"/>
    </x:row>
    <x:row r="46" ht="59" customHeight="1">
      <x:c r="A46" s="46" t="str">
        <x:v>G2  Truthful outreach and claims</x:v>
      </x:c>
      <x:c r="B46" s="46"/>
      <x:c r="C46" s="46"/>
      <x:c r="D46" s="24" t="str">
        <x:v>Not assessed</x:v>
      </x:c>
      <x:c r="E46" s="24"/>
      <x:c r="F46" s="24"/>
      <x:c r="G46" s="24"/>
      <x:c r="H46" s="24"/>
      <x:c r="I46" s="6" t="str">
        <x:f>IF(D46="Fail","Fail",IF(D46="Resolve","Resolve",IF(AND(D46="Pass",LEN(TRIM(E46))&gt;0),"Pass","Not assessed")))</x:f>
        <x:v>Not assessed</x:v>
      </x:c>
      <x:c r="J46" s="6"/>
    </x:row>
    <x:row r="47" ht="59" customHeight="1">
      <x:c r="A47" s="46" t="str">
        <x:v>G3  Data use and opt-outs addressed</x:v>
      </x:c>
      <x:c r="B47" s="46"/>
      <x:c r="C47" s="46"/>
      <x:c r="D47" s="24" t="str">
        <x:v>Not assessed</x:v>
      </x:c>
      <x:c r="E47" s="24"/>
      <x:c r="F47" s="24"/>
      <x:c r="G47" s="24"/>
      <x:c r="H47" s="24"/>
      <x:c r="I47" s="6" t="str">
        <x:f>IF(D47="Fail","Fail",IF(D47="Resolve","Resolve",IF(AND(D47="Pass",LEN(TRIM(E47))&gt;0),"Pass","Not assessed")))</x:f>
        <x:v>Not assessed</x:v>
      </x:c>
      <x:c r="J47" s="6"/>
    </x:row>
    <x:row r="48" ht="59" customHeight="1">
      <x:c r="A48" s="46" t="str">
        <x:v>G4  Fees and commitment accepted</x:v>
      </x:c>
      <x:c r="B48" s="46"/>
      <x:c r="C48" s="46"/>
      <x:c r="D48" s="24" t="str">
        <x:v>Not assessed</x:v>
      </x:c>
      <x:c r="E48" s="24"/>
      <x:c r="F48" s="24"/>
      <x:c r="G48" s="24"/>
      <x:c r="H48" s="24"/>
      <x:c r="I48" s="6" t="str">
        <x:f>IF(D48="Fail","Fail",IF(D48="Resolve","Resolve",IF(AND(D48="Pass",LEN(TRIM(E48))&gt;0),"Pass","Not assessed")))</x:f>
        <x:v>Not assessed</x:v>
      </x:c>
      <x:c r="J48" s="6"/>
    </x:row>
    <x:row r="49" ht="59" customHeight="1">
      <x:c r="A49" s="46" t="str">
        <x:v>G5  Material evidence is credible</x:v>
      </x:c>
      <x:c r="B49" s="46"/>
      <x:c r="C49" s="46"/>
      <x:c r="D49" s="24" t="str">
        <x:v>Not assessed</x:v>
      </x:c>
      <x:c r="E49" s="24"/>
      <x:c r="F49" s="24"/>
      <x:c r="G49" s="24"/>
      <x:c r="H49" s="24"/>
      <x:c r="I49" s="6" t="str">
        <x:f>IF(D49="Fail","Fail",IF(D49="Resolve","Resolve",IF(AND(D49="Pass",LEN(TRIM(E49))&gt;0),"Pass","Not assessed")))</x:f>
        <x:v>Not assessed</x:v>
      </x:c>
      <x:c r="J49" s="6"/>
    </x:row>
    <x:row r="50" ht="59" customHeight="1">
      <x:c r="A50" s="46" t="str">
        <x:v>G6  Critical access and exit protected</x:v>
      </x:c>
      <x:c r="B50" s="46"/>
      <x:c r="C50" s="46"/>
      <x:c r="D50" s="24" t="str">
        <x:v>Not assessed</x:v>
      </x:c>
      <x:c r="E50" s="24"/>
      <x:c r="F50" s="24"/>
      <x:c r="G50" s="24"/>
      <x:c r="H50" s="24"/>
      <x:c r="I50" s="6" t="str">
        <x:f>IF(D50="Fail","Fail",IF(D50="Resolve","Resolve",IF(AND(D50="Pass",LEN(TRIM(E50))&gt;0),"Pass","Not assessed")))</x:f>
        <x:v>Not assessed</x:v>
      </x:c>
      <x:c r="J50" s="6"/>
    </x:row>
    <x:row r="51" ht="23" customHeight="1">
      <x:c r="A51" s="6"/>
      <x:c r="B51" s="6"/>
      <x:c r="C51" s="6"/>
      <x:c r="D51" s="6"/>
      <x:c r="E51" s="6"/>
      <x:c r="F51" s="6"/>
      <x:c r="G51" s="6"/>
      <x:c r="H51" s="6"/>
      <x:c r="I51" s="6"/>
      <x:c r="J51" s="6"/>
    </x:row>
    <x:row r="52" ht="24" customHeight="1">
      <x:c r="A52" s="20" t="str">
        <x:v>Pass: relevant evidence recorded and acceptable to you. Resolve: an open condition needs fixing. Fail: a confirmed unacceptable issue. Not assessed: still unknown. See Sources for full pass conditions. If a critical issue cannot be resolved, do not proceed.</x:v>
      </x:c>
      <x:c r="B52" s="20"/>
      <x:c r="C52" s="20"/>
      <x:c r="D52" s="20"/>
      <x:c r="E52" s="20"/>
      <x:c r="F52" s="20"/>
      <x:c r="G52" s="20"/>
      <x:c r="H52" s="20"/>
      <x:c r="I52" s="20"/>
      <x:c r="J52" s="20"/>
    </x:row>
    <x:row r="53" ht="24" customHeight="1">
      <x:c r="A53" s="20"/>
      <x:c r="B53" s="20"/>
      <x:c r="C53" s="20"/>
      <x:c r="D53" s="20"/>
      <x:c r="E53" s="20"/>
      <x:c r="F53" s="20"/>
      <x:c r="G53" s="20"/>
      <x:c r="H53" s="20"/>
      <x:c r="I53" s="20"/>
      <x:c r="J53" s="20"/>
    </x:row>
    <x:row r="54" ht="24" customHeight="1">
      <x:c r="A54" s="20"/>
      <x:c r="B54" s="20"/>
      <x:c r="C54" s="20"/>
      <x:c r="D54" s="20"/>
      <x:c r="E54" s="20"/>
      <x:c r="F54" s="20"/>
      <x:c r="G54" s="20"/>
      <x:c r="H54" s="20"/>
      <x:c r="I54" s="20"/>
      <x:c r="J54" s="20"/>
    </x:row>
    <x:row r="55" ht="23" customHeight="1">
      <x:c r="A55" s="6"/>
      <x:c r="B55" s="6"/>
      <x:c r="C55" s="6"/>
      <x:c r="D55" s="6"/>
      <x:c r="E55" s="6"/>
      <x:c r="F55" s="6"/>
      <x:c r="G55" s="6"/>
      <x:c r="H55" s="6"/>
      <x:c r="I55" s="6"/>
      <x:c r="J55" s="6"/>
    </x:row>
    <x:row r="56" ht="23" customHeight="1">
      <x:c r="A56" s="6"/>
      <x:c r="B56" s="6"/>
      <x:c r="C56" s="6"/>
      <x:c r="D56" s="6"/>
      <x:c r="E56" s="6"/>
      <x:c r="F56" s="6"/>
      <x:c r="G56" s="6"/>
      <x:c r="H56" s="6"/>
      <x:c r="I56" s="6"/>
      <x:c r="J56" s="6"/>
    </x:row>
    <x:row r="57" ht="23" customHeight="1">
      <x:c r="A57" s="6"/>
      <x:c r="B57" s="6"/>
      <x:c r="C57" s="6"/>
      <x:c r="D57" s="6"/>
      <x:c r="E57" s="6"/>
      <x:c r="F57" s="6"/>
      <x:c r="G57" s="6"/>
      <x:c r="H57" s="6"/>
      <x:c r="I57" s="6"/>
      <x:c r="J57" s="6"/>
    </x:row>
    <x:row r="58" ht="23" customHeight="1">
      <x:c r="A58" s="6"/>
      <x:c r="B58" s="6"/>
      <x:c r="C58" s="6"/>
      <x:c r="D58" s="6"/>
      <x:c r="E58" s="6"/>
      <x:c r="F58" s="6"/>
      <x:c r="G58" s="6"/>
      <x:c r="H58" s="6"/>
      <x:c r="I58" s="6"/>
      <x:c r="J58" s="6"/>
    </x:row>
  </x:sheetData>
  <x:mergeCells>
    <x:mergeCell ref="A1:J2"/>
    <x:mergeCell ref="A3:J3"/>
    <x:mergeCell ref="A4:C4"/>
    <x:mergeCell ref="D4:F4"/>
    <x:mergeCell ref="G4:J4"/>
    <x:mergeCell ref="A5:C6"/>
    <x:mergeCell ref="D5:F6"/>
    <x:mergeCell ref="G5:J6"/>
    <x:mergeCell ref="A8:J8"/>
    <x:mergeCell ref="A41:E41"/>
    <x:mergeCell ref="F41:G41"/>
    <x:mergeCell ref="A43:J43"/>
    <x:mergeCell ref="A44:C44"/>
    <x:mergeCell ref="E44:F44"/>
    <x:mergeCell ref="G44:H44"/>
    <x:mergeCell ref="I44:J44"/>
    <x:mergeCell ref="A45:C45"/>
    <x:mergeCell ref="E45:F45"/>
    <x:mergeCell ref="G45:H45"/>
    <x:mergeCell ref="I45:J45"/>
    <x:mergeCell ref="A46:C46"/>
    <x:mergeCell ref="E46:F46"/>
    <x:mergeCell ref="G46:H46"/>
    <x:mergeCell ref="I46:J46"/>
    <x:mergeCell ref="A47:C47"/>
    <x:mergeCell ref="E47:F47"/>
    <x:mergeCell ref="G47:H47"/>
    <x:mergeCell ref="I47:J47"/>
    <x:mergeCell ref="A48:C48"/>
    <x:mergeCell ref="E48:F48"/>
    <x:mergeCell ref="G48:H48"/>
    <x:mergeCell ref="I48:J48"/>
    <x:mergeCell ref="A49:C49"/>
    <x:mergeCell ref="E49:F49"/>
    <x:mergeCell ref="G49:H49"/>
    <x:mergeCell ref="I49:J49"/>
    <x:mergeCell ref="A50:C50"/>
    <x:mergeCell ref="E50:F50"/>
    <x:mergeCell ref="G50:H50"/>
    <x:mergeCell ref="I50:J50"/>
    <x:mergeCell ref="A52:J54"/>
  </x:mergeCells>
  <x:conditionalFormatting sqref="I10:I39">
    <x:cfRule type="expression" dxfId="12" priority="1">
      <x:formula>I10="Complete"</x:formula>
    </x:cfRule>
    <x:cfRule type="expression" dxfId="13" priority="2">
      <x:formula>I10="Add reference"</x:formula>
    </x:cfRule>
    <x:cfRule type="expression" dxfId="14" priority="3">
      <x:formula>I10="Invalid rating"</x:formula>
    </x:cfRule>
  </x:conditionalFormatting>
  <x:conditionalFormatting sqref="I45:J50">
    <x:cfRule type="expression" dxfId="15" priority="4">
      <x:formula>$I45="Fail"</x:formula>
    </x:cfRule>
    <x:cfRule type="expression" dxfId="16" priority="5">
      <x:formula>$I45="Pass"</x:formula>
    </x:cfRule>
    <x:cfRule type="expression" dxfId="17" priority="6">
      <x:formula>$I45="Resolve"</x:formula>
    </x:cfRule>
  </x:conditionalFormatting>
  <x:dataValidations count="3">
    <x:dataValidation type="list" sqref="D10:D39">
      <x:formula1>"0,1,2,3,4,5"</x:formula1>
    </x:dataValidation>
    <x:dataValidation type="list" sqref="E10:E39">
      <x:formula1>"Not supplied,Claim only,Documented,Verified"</x:formula1>
    </x:dataValidation>
    <x:dataValidation type="list" sqref="D45:D50">
      <x:formula1>"Not assessed,Pass,Resolve,Fail"</x:formula1>
    </x:dataValidation>
  </x:dataValidations>
  <x:pageMargins left="0.7" right="0.7" top="0.75" bottom="0.75" header="0.3" footer="0.3"/>
</x:worksheet>
</file>

<file path=xl/worksheets/sheet8.xml><?xml version="1.0" encoding="utf-8"?>
<x:worksheet xmlns:x="http://schemas.openxmlformats.org/spreadsheetml/2006/main">
  <x:sheetFormatPr defaultRowHeight="15"/>
  <x:cols>
    <x:col min="1" max="1" width="46" hidden="0" customWidth="1"/>
    <x:col min="2" max="2" width="31" hidden="0" customWidth="1"/>
    <x:col min="3" max="3" width="31" hidden="0" customWidth="1"/>
    <x:col min="4" max="4" width="31" hidden="0" customWidth="1"/>
  </x:cols>
  <x:sheetData>
    <x:row r="1" ht="25" customHeight="1">
      <x:c r="A1" s="9" t="str">
        <x:v>04  /  COMPARE THE REAL COST</x:v>
      </x:c>
      <x:c r="B1" s="9"/>
      <x:c r="C1" s="9"/>
      <x:c r="D1" s="9"/>
    </x:row>
    <x:row r="2" ht="25" customHeight="1">
      <x:c r="A2" s="9"/>
      <x:c r="B2" s="9"/>
      <x:c r="C2" s="9"/>
      <x:c r="D2" s="9"/>
    </x:row>
    <x:row r="3" ht="38" customHeight="1">
      <x:c r="A3" s="12" t="str">
        <x:v>Planning scenarios, not quotes or forecasts. Use one currency, one horizon and the same qualified-held definition.</x:v>
      </x:c>
      <x:c r="B3" s="12"/>
      <x:c r="C3" s="12"/>
      <x:c r="D3" s="12"/>
    </x:row>
    <x:row r="4" ht="23" customHeight="1">
      <x:c r="A4" s="6"/>
      <x:c r="B4" s="6"/>
      <x:c r="C4" s="6"/>
      <x:c r="D4" s="6"/>
    </x:row>
    <x:row r="5" ht="23" customHeight="1">
      <x:c r="A5" s="6" t="str">
        <x:v>Comparison period (months)</x:v>
      </x:c>
      <x:c r="B5" s="6" t="n">
        <x:f>'Setup'!G5</x:f>
        <x:v>3</x:v>
      </x:c>
      <x:c r="C5" s="6"/>
      <x:c r="D5" s="6"/>
    </x:row>
    <x:row r="6" ht="23" customHeight="1">
      <x:c r="A6" s="6" t="str">
        <x:v>Comparison currency (no FX conversion)</x:v>
      </x:c>
      <x:c r="B6" s="6" t="str">
        <x:f>'Setup'!G6</x:f>
        <x:v>USD</x:v>
      </x:c>
      <x:c r="C6" s="6"/>
      <x:c r="D6" s="6"/>
    </x:row>
    <x:row r="7" ht="23" customHeight="1">
      <x:c r="A7" s="6"/>
      <x:c r="B7" s="6"/>
      <x:c r="C7" s="6"/>
      <x:c r="D7" s="6"/>
    </x:row>
    <x:row r="8" ht="32" customHeight="1">
      <x:c r="A8" s="9" t="str">
        <x:v>INPUT / OUTPUT</x:v>
      </x:c>
      <x:c r="B8" s="9" t="str">
        <x:f>'Setup'!A13</x:f>
        <x:v>Agency A</x:v>
      </x:c>
      <x:c r="C8" s="9" t="str">
        <x:f>'Setup'!C13</x:f>
        <x:v>Agency B</x:v>
      </x:c>
      <x:c r="D8" s="9" t="str">
        <x:f>'Setup'!E13</x:f>
        <x:v>Agency C</x:v>
      </x:c>
    </x:row>
    <x:row r="9" ht="23" customHeight="1">
      <x:c r="A9" s="6"/>
      <x:c r="B9" s="6"/>
      <x:c r="C9" s="6"/>
      <x:c r="D9" s="6"/>
    </x:row>
    <x:row r="10" ht="34" customHeight="1">
      <x:c r="A10" s="6" t="str">
        <x:v>Average bookings per month (incl. ramp)</x:v>
      </x:c>
      <x:c r="B10" s="24"/>
      <x:c r="C10" s="24"/>
      <x:c r="D10" s="24"/>
    </x:row>
    <x:row r="11" ht="34" customHeight="1">
      <x:c r="A11" s="6" t="str">
        <x:v>Show rate: held / booked</x:v>
      </x:c>
      <x:c r="B11" s="48"/>
      <x:c r="C11" s="48"/>
      <x:c r="D11" s="48"/>
    </x:row>
    <x:row r="12" ht="34" customHeight="1">
      <x:c r="A12" s="6" t="str">
        <x:v>Qualification rate: qualified / held</x:v>
      </x:c>
      <x:c r="B12" s="48"/>
      <x:c r="C12" s="48"/>
      <x:c r="D12" s="48"/>
    </x:row>
    <x:row r="13" ht="34" customHeight="1">
      <x:c r="A13" s="6" t="str">
        <x:v>Billable basis</x:v>
      </x:c>
      <x:c r="B13" s="24"/>
      <x:c r="C13" s="24"/>
      <x:c r="D13" s="24"/>
    </x:row>
    <x:row r="14" ht="34" customHeight="1">
      <x:c r="A14" s="6" t="str">
        <x:v>Custom billable units / month</x:v>
      </x:c>
      <x:c r="B14" s="24"/>
      <x:c r="C14" s="24"/>
      <x:c r="D14" s="24"/>
    </x:row>
    <x:row r="15" ht="34" customHeight="1">
      <x:c r="A15" s="6" t="str">
        <x:v>One-time setup cost</x:v>
      </x:c>
      <x:c r="B15" s="50"/>
      <x:c r="C15" s="50"/>
      <x:c r="D15" s="50"/>
    </x:row>
    <x:row r="16" ht="34" customHeight="1">
      <x:c r="A16" s="6" t="str">
        <x:v>Monthly fixed agency fee</x:v>
      </x:c>
      <x:c r="B16" s="50"/>
      <x:c r="C16" s="50"/>
      <x:c r="D16" s="50"/>
    </x:row>
    <x:row r="17" ht="34" customHeight="1">
      <x:c r="A17" s="6" t="str">
        <x:v>Monthly external tools / data</x:v>
      </x:c>
      <x:c r="B17" s="50"/>
      <x:c r="C17" s="50"/>
      <x:c r="D17" s="50"/>
    </x:row>
    <x:row r="18" ht="34" customHeight="1">
      <x:c r="A18" s="6" t="str">
        <x:v>Monthly internal team hours</x:v>
      </x:c>
      <x:c r="B18" s="50"/>
      <x:c r="C18" s="50"/>
      <x:c r="D18" s="50"/>
    </x:row>
    <x:row r="19" ht="34" customHeight="1">
      <x:c r="A19" s="6" t="str">
        <x:v>Internal hourly cost</x:v>
      </x:c>
      <x:c r="B19" s="50"/>
      <x:c r="C19" s="50"/>
      <x:c r="D19" s="50"/>
    </x:row>
    <x:row r="20" ht="34" customHeight="1">
      <x:c r="A20" s="6" t="str">
        <x:v>Fee per billable unit</x:v>
      </x:c>
      <x:c r="B20" s="50"/>
      <x:c r="C20" s="50"/>
      <x:c r="D20" s="50"/>
    </x:row>
    <x:row r="21" ht="34" customHeight="1">
      <x:c r="A21" s="6" t="str">
        <x:v>Other costs for the whole period</x:v>
      </x:c>
      <x:c r="B21" s="50"/>
      <x:c r="C21" s="50"/>
      <x:c r="D21" s="50"/>
    </x:row>
    <x:row r="22" ht="76" customHeight="1">
      <x:c r="A22" s="6" t="str">
        <x:v>Sources, assumptions and exclusions</x:v>
      </x:c>
      <x:c r="B22" s="24"/>
      <x:c r="C22" s="24"/>
      <x:c r="D22" s="24"/>
    </x:row>
    <x:row r="23" ht="23" customHeight="1">
      <x:c r="A23" s="6"/>
      <x:c r="B23" s="6"/>
      <x:c r="C23" s="6"/>
      <x:c r="D23" s="6"/>
    </x:row>
    <x:row r="24" ht="23" customHeight="1">
      <x:c r="A24" s="15" t="str">
        <x:v>INPUT CHECK</x:v>
      </x:c>
      <x:c r="B24" s="15" t="str">
        <x:f>IF('Setup'!$F$12&lt;&gt;"Ready","Check setup",IF(AND(COUNT(B10:B12)=3,MIN(B10:B12)&gt;=0,B11&lt;=1,B12&lt;=1,COUNT(B15:B21)=7,MIN(B15:B21)&gt;=0,OR(B13="Retainer only",B13="Booked",B13="Held",B13="Qualified held",B13="Custom"),IF(B13="Custom",AND(ISNUMBER(B14),B14&gt;=0),TRUE)),"Ready","Enter / check inputs"))</x:f>
        <x:v>Enter / check inputs</x:v>
      </x:c>
      <x:c r="C24" s="15" t="str">
        <x:f>IF('Setup'!$F$12&lt;&gt;"Ready","Check setup",IF(AND(COUNT(C10:C12)=3,MIN(C10:C12)&gt;=0,C11&lt;=1,C12&lt;=1,COUNT(C15:C21)=7,MIN(C15:C21)&gt;=0,OR(C13="Retainer only",C13="Booked",C13="Held",C13="Qualified held",C13="Custom"),IF(C13="Custom",AND(ISNUMBER(C14),C14&gt;=0),TRUE)),"Ready","Enter / check inputs"))</x:f>
        <x:v>Enter / check inputs</x:v>
      </x:c>
      <x:c r="D24" s="15" t="str">
        <x:f>IF('Setup'!$F$12&lt;&gt;"Ready","Check setup",IF(AND(COUNT(D10:D12)=3,MIN(D10:D12)&gt;=0,D11&lt;=1,D12&lt;=1,COUNT(D15:D21)=7,MIN(D15:D21)&gt;=0,OR(D13="Retainer only",D13="Booked",D13="Held",D13="Qualified held",D13="Custom"),IF(D13="Custom",AND(ISNUMBER(D14),D14&gt;=0),TRUE)),"Ready","Enter / check inputs"))</x:f>
        <x:v>Enter / check inputs</x:v>
      </x:c>
    </x:row>
    <x:row r="25" ht="23" customHeight="1">
      <x:c r="A25" s="6"/>
      <x:c r="B25" s="6"/>
      <x:c r="C25" s="6"/>
      <x:c r="D25" s="6"/>
    </x:row>
    <x:row r="26" ht="23" customHeight="1">
      <x:c r="A26" s="6" t="str">
        <x:v>Monthly held meetings</x:v>
      </x:c>
      <x:c r="B26" s="52" t="str">
        <x:f>IF(B$24&lt;&gt;"Ready","",B10*B11)</x:f>
      </x:c>
      <x:c r="C26" s="52" t="str">
        <x:f>IF(C$24&lt;&gt;"Ready","",C10*C11)</x:f>
      </x:c>
      <x:c r="D26" s="52" t="str">
        <x:f>IF(D$24&lt;&gt;"Ready","",D10*D11)</x:f>
      </x:c>
    </x:row>
    <x:row r="27" ht="23" customHeight="1">
      <x:c r="A27" s="6" t="str">
        <x:v>Monthly qualified-held meetings</x:v>
      </x:c>
      <x:c r="B27" s="52" t="str">
        <x:f>IF(B$24&lt;&gt;"Ready","",B26*B12)</x:f>
      </x:c>
      <x:c r="C27" s="52" t="str">
        <x:f>IF(C$24&lt;&gt;"Ready","",C26*C12)</x:f>
      </x:c>
      <x:c r="D27" s="52" t="str">
        <x:f>IF(D$24&lt;&gt;"Ready","",D26*D12)</x:f>
      </x:c>
    </x:row>
    <x:row r="28" ht="23" customHeight="1">
      <x:c r="A28" s="6" t="str">
        <x:v>Monthly billable units</x:v>
      </x:c>
      <x:c r="B28" s="52" t="str">
        <x:f>IF(B$24&lt;&gt;"Ready","",IF(B13="Retainer only",0,IF(B13="Booked",B10,IF(B13="Held",B26,IF(B13="Qualified held",B27,B14)))))</x:f>
      </x:c>
      <x:c r="C28" s="52" t="str">
        <x:f>IF(C$24&lt;&gt;"Ready","",IF(C13="Retainer only",0,IF(C13="Booked",C10,IF(C13="Held",C26,IF(C13="Qualified held",C27,C14)))))</x:f>
      </x:c>
      <x:c r="D28" s="52" t="str">
        <x:f>IF(D$24&lt;&gt;"Ready","",IF(D13="Retainer only",0,IF(D13="Booked",D10,IF(D13="Held",D26,IF(D13="Qualified held",D27,D14)))))</x:f>
      </x:c>
    </x:row>
    <x:row r="29" ht="23" customHeight="1">
      <x:c r="A29" s="6" t="str">
        <x:v>Total external / cash cost</x:v>
      </x:c>
      <x:c r="B29" s="52" t="str">
        <x:f>IF(B$24&lt;&gt;"Ready","",B15+$B$5*(B16+B17+B28*B20)+B21)</x:f>
      </x:c>
      <x:c r="C29" s="52" t="str">
        <x:f>IF(C$24&lt;&gt;"Ready","",C15+$B$5*(C16+C17+C28*C20)+C21)</x:f>
      </x:c>
      <x:c r="D29" s="52" t="str">
        <x:f>IF(D$24&lt;&gt;"Ready","",D15+$B$5*(D16+D17+D28*D20)+D21)</x:f>
      </x:c>
    </x:row>
    <x:row r="30" ht="23" customHeight="1">
      <x:c r="A30" s="6" t="str">
        <x:v>Total internal team cost</x:v>
      </x:c>
      <x:c r="B30" s="52" t="str">
        <x:f>IF(B$24&lt;&gt;"Ready","",$B$5*B18*B19)</x:f>
      </x:c>
      <x:c r="C30" s="52" t="str">
        <x:f>IF(C$24&lt;&gt;"Ready","",$B$5*C18*C19)</x:f>
      </x:c>
      <x:c r="D30" s="52" t="str">
        <x:f>IF(D$24&lt;&gt;"Ready","",$B$5*D18*D19)</x:f>
      </x:c>
    </x:row>
    <x:row r="31" ht="23" customHeight="1">
      <x:c r="A31" s="15" t="str">
        <x:v>TOTAL PLANNED COST</x:v>
      </x:c>
      <x:c r="B31" s="56" t="str">
        <x:f>IF(B$24&lt;&gt;"Ready","",B29+B30)</x:f>
      </x:c>
      <x:c r="C31" s="56" t="str">
        <x:f>IF(C$24&lt;&gt;"Ready","",C29+C30)</x:f>
      </x:c>
      <x:c r="D31" s="56" t="str">
        <x:f>IF(D$24&lt;&gt;"Ready","",D29+D30)</x:f>
      </x:c>
    </x:row>
    <x:row r="32" ht="23" customHeight="1">
      <x:c r="A32" s="6" t="str">
        <x:v>Qualified-held meetings across period</x:v>
      </x:c>
      <x:c r="B32" s="52" t="str">
        <x:f>IF(B$24&lt;&gt;"Ready","",$B$5*B27)</x:f>
      </x:c>
      <x:c r="C32" s="52" t="str">
        <x:f>IF(C$24&lt;&gt;"Ready","",$B$5*C27)</x:f>
      </x:c>
      <x:c r="D32" s="52" t="str">
        <x:f>IF(D$24&lt;&gt;"Ready","",$B$5*D27)</x:f>
      </x:c>
    </x:row>
    <x:row r="33" ht="23" customHeight="1">
      <x:c r="A33" s="15" t="str">
        <x:v>COST PER QUALIFIED-HELD MEETING</x:v>
      </x:c>
      <x:c r="B33" s="56" t="str">
        <x:f>IF(B24&lt;&gt;"Ready","",IF(B32=0,"N/A: zero meetings",B31/B32))</x:f>
      </x:c>
      <x:c r="C33" s="56" t="str">
        <x:f>IF(C24&lt;&gt;"Ready","",IF(C32=0,"N/A: zero meetings",C31/C32))</x:f>
      </x:c>
      <x:c r="D33" s="56" t="str">
        <x:f>IF(D24&lt;&gt;"Ready","",IF(D32=0,"N/A: zero meetings",D31/D32))</x:f>
      </x:c>
    </x:row>
    <x:row r="34" ht="23" customHeight="1">
      <x:c r="A34" s="6"/>
      <x:c r="B34" s="6"/>
      <x:c r="C34" s="6"/>
      <x:c r="D34" s="6"/>
    </x:row>
    <x:row r="35" ht="24" customHeight="1">
      <x:c r="A35" s="20" t="str">
        <x:v>Enter explicit zeroes for absent charges. Retainer only has no per-unit fee in the calculation. Use Custom for a different billable unit or a cap. Model tiering, minimums and non-linear charges manually in the custom unit count or other-period-cost input and explain them.</x:v>
      </x:c>
      <x:c r="B35" s="20"/>
      <x:c r="C35" s="20"/>
      <x:c r="D35" s="20"/>
    </x:row>
    <x:row r="36" ht="24" customHeight="1">
      <x:c r="A36" s="20"/>
      <x:c r="B36" s="20"/>
      <x:c r="C36" s="20"/>
      <x:c r="D36" s="20"/>
    </x:row>
    <x:row r="37" ht="24" customHeight="1">
      <x:c r="A37" s="20"/>
      <x:c r="B37" s="20"/>
      <x:c r="C37" s="20"/>
      <x:c r="D37" s="20"/>
    </x:row>
    <x:row r="38" ht="23" customHeight="1">
      <x:c r="A38" s="6"/>
      <x:c r="B38" s="6"/>
      <x:c r="C38" s="6"/>
      <x:c r="D38" s="6"/>
    </x:row>
    <x:row r="39" ht="24" customHeight="1">
      <x:c r="A39" s="12" t="str">
        <x:v>Book, show and qualify refer to the same cohort. Use monthly averages that include ramp. Taxes, FX charges and extra contract obligations are excluded unless entered. A cheaper scenario is not a recommendation; check quality, gates, cash commitment and uncertainty separately.</x:v>
      </x:c>
      <x:c r="B39" s="12"/>
      <x:c r="C39" s="12"/>
      <x:c r="D39" s="12"/>
    </x:row>
    <x:row r="40" ht="24" customHeight="1">
      <x:c r="A40" s="12"/>
      <x:c r="B40" s="12"/>
      <x:c r="C40" s="12"/>
      <x:c r="D40" s="12"/>
    </x:row>
    <x:row r="41" ht="24" customHeight="1">
      <x:c r="A41" s="12"/>
      <x:c r="B41" s="12"/>
      <x:c r="C41" s="12"/>
      <x:c r="D41" s="12"/>
    </x:row>
    <x:row r="42" ht="23" customHeight="1">
      <x:c r="A42" s="6"/>
      <x:c r="B42" s="6"/>
      <x:c r="C42" s="6"/>
      <x:c r="D42" s="6"/>
    </x:row>
  </x:sheetData>
  <x:mergeCells>
    <x:mergeCell ref="A1:D2"/>
    <x:mergeCell ref="A3:D3"/>
    <x:mergeCell ref="A35:D37"/>
    <x:mergeCell ref="A39:D41"/>
  </x:mergeCells>
  <x:dataValidations count="3">
    <x:dataValidation type="list" sqref="B13">
      <x:formula1>"Retainer only,Booked,Held,Qualified held,Custom"</x:formula1>
    </x:dataValidation>
    <x:dataValidation type="list" sqref="C13">
      <x:formula1>"Retainer only,Booked,Held,Qualified held,Custom"</x:formula1>
    </x:dataValidation>
    <x:dataValidation type="list" sqref="D13">
      <x:formula1>"Retainer only,Booked,Held,Qualified held,Custom"</x:formula1>
    </x:dataValidation>
  </x:dataValidations>
  <x:pageMargins left="0.7" right="0.7" top="0.75" bottom="0.75" header="0.3" footer="0.3"/>
</x:worksheet>
</file>

<file path=xl/worksheets/sheet9.xml><?xml version="1.0" encoding="utf-8"?>
<x:worksheet xmlns:x="http://schemas.openxmlformats.org/spreadsheetml/2006/main">
  <x:sheetFormatPr defaultRowHeight="15"/>
  <x:cols>
    <x:col min="1" max="1" width="6" hidden="0" customWidth="1"/>
    <x:col min="2" max="2" width="31" hidden="0" customWidth="1"/>
    <x:col min="3" max="3" width="9" hidden="0" customWidth="1"/>
    <x:col min="4" max="4" width="12" hidden="0" customWidth="1"/>
    <x:col min="5" max="5" width="18" hidden="0" customWidth="1"/>
    <x:col min="6" max="6" width="12" hidden="0" customWidth="1"/>
    <x:col min="7" max="7" width="12" hidden="0" customWidth="1"/>
    <x:col min="8" max="8" width="18" hidden="0" customWidth="1"/>
    <x:col min="9" max="9" width="12" hidden="0" customWidth="1"/>
    <x:col min="10" max="10" width="12" hidden="0" customWidth="1"/>
    <x:col min="11" max="11" width="18" hidden="0" customWidth="1"/>
  </x:cols>
  <x:sheetData>
    <x:row r="1" ht="25" customHeight="1">
      <x:c r="A1" s="9" t="str">
        <x:v>WORKED EXAMPLE  /  FICTIONAL, NOT VENDOR RATINGS</x:v>
      </x:c>
      <x:c r="B1" s="9"/>
      <x:c r="C1" s="9"/>
      <x:c r="D1" s="9"/>
      <x:c r="E1" s="9"/>
      <x:c r="F1" s="9"/>
      <x:c r="G1" s="9"/>
      <x:c r="H1" s="9"/>
      <x:c r="I1" s="9"/>
      <x:c r="J1" s="9"/>
      <x:c r="K1" s="9"/>
    </x:row>
    <x:row r="2" ht="25" customHeight="1">
      <x:c r="A2" s="9"/>
      <x:c r="B2" s="9"/>
      <x:c r="C2" s="9"/>
      <x:c r="D2" s="9"/>
      <x:c r="E2" s="9"/>
      <x:c r="F2" s="9"/>
      <x:c r="G2" s="9"/>
      <x:c r="H2" s="9"/>
      <x:c r="I2" s="9"/>
      <x:c r="J2" s="9"/>
      <x:c r="K2" s="9"/>
    </x:row>
    <x:row r="3" ht="38" customHeight="1">
      <x:c r="A3" s="12" t="str">
        <x:v>Three invented agencies demonstrate the method. No named competitor or LeadScorer has been scored.</x:v>
      </x:c>
      <x:c r="B3" s="12"/>
      <x:c r="C3" s="12"/>
      <x:c r="D3" s="12"/>
      <x:c r="E3" s="12"/>
      <x:c r="F3" s="12"/>
      <x:c r="G3" s="12"/>
      <x:c r="H3" s="12"/>
      <x:c r="I3" s="12"/>
      <x:c r="J3" s="12"/>
      <x:c r="K3" s="12"/>
    </x:row>
    <x:row r="4" ht="23" customHeight="1">
      <x:c r="A4" s="6"/>
      <x:c r="B4" s="6"/>
      <x:c r="C4" s="6"/>
      <x:c r="D4" s="6"/>
      <x:c r="E4" s="6"/>
      <x:c r="F4" s="6"/>
      <x:c r="G4" s="6"/>
      <x:c r="H4" s="6"/>
      <x:c r="I4" s="6"/>
      <x:c r="J4" s="6"/>
      <x:c r="K4" s="6"/>
    </x:row>
    <x:row r="5" ht="23" customHeight="1">
      <x:c r="A5" s="9" t="str">
        <x:v>SCENARIO</x:v>
      </x:c>
      <x:c r="B5" s="9"/>
      <x:c r="C5" s="9"/>
      <x:c r="D5" s="9" t="str">
        <x:v>A: Evidence-backed proposal</x:v>
      </x:c>
      <x:c r="E5" s="9"/>
      <x:c r="F5" s="9"/>
      <x:c r="G5" s="9" t="str">
        <x:v>B: Strong claims, little proof</x:v>
      </x:c>
      <x:c r="H5" s="9"/>
      <x:c r="I5" s="9"/>
      <x:c r="J5" s="9" t="str">
        <x:v>C: Critical failure</x:v>
      </x:c>
      <x:c r="K5" s="9"/>
    </x:row>
    <x:row r="6" ht="23" customHeight="1">
      <x:c r="A6" s="15" t="str">
        <x:v>Earned points / 100</x:v>
      </x:c>
      <x:c r="B6" s="15"/>
      <x:c r="C6" s="15"/>
      <x:c r="D6" s="32" t="n">
        <x:f>SUM(F12:F41)</x:f>
        <x:v>80.00000000000001</x:v>
      </x:c>
      <x:c r="E6" s="32"/>
      <x:c r="F6" s="32"/>
      <x:c r="G6" s="32" t="n">
        <x:f>SUM(I12:I41)</x:f>
        <x:v>20.000000000000004</x:v>
      </x:c>
      <x:c r="H6" s="32"/>
      <x:c r="I6" s="32"/>
      <x:c r="J6" s="32" t="n">
        <x:f>SUM(K12:K41)</x:f>
        <x:v>100</x:v>
      </x:c>
      <x:c r="K6" s="32"/>
    </x:row>
    <x:row r="7" ht="36" customHeight="1">
      <x:c r="A7" s="46" t="str">
        <x:v>Critical checks</x:v>
      </x:c>
      <x:c r="B7" s="46"/>
      <x:c r="C7" s="46"/>
      <x:c r="D7" s="18" t="str">
        <x:v>All 6 Pass (fictional)</x:v>
      </x:c>
      <x:c r="E7" s="18"/>
      <x:c r="F7" s="18"/>
      <x:c r="G7" s="18" t="str">
        <x:v>All 6 Pass (fictional)</x:v>
      </x:c>
      <x:c r="H7" s="18"/>
      <x:c r="I7" s="18"/>
      <x:c r="J7" s="18" t="str">
        <x:v>1 Fail: fabricated claim</x:v>
      </x:c>
      <x:c r="K7" s="18"/>
    </x:row>
    <x:row r="8" ht="36" customHeight="1">
      <x:c r="A8" s="46" t="str">
        <x:v>Method outcome</x:v>
      </x:c>
      <x:c r="B8" s="46"/>
      <x:c r="C8" s="46"/>
      <x:c r="D8" s="6" t="str">
        <x:f>IF(D6&gt;='Setup'!G7,"Shortlist",IF(D6&gt;='Setup'!G8,"Clarify before pilot","Not ready to shortlist"))</x:f>
        <x:v>Shortlist</x:v>
      </x:c>
      <x:c r="E8" s="6"/>
      <x:c r="F8" s="6"/>
      <x:c r="G8" s="6" t="str">
        <x:f>IF(G6&gt;='Setup'!G7,"Shortlist",IF(G6&gt;='Setup'!G8,"Clarify before pilot","Not ready to shortlist"))</x:f>
        <x:v>Not ready to shortlist</x:v>
      </x:c>
      <x:c r="H8" s="6"/>
      <x:c r="I8" s="6"/>
      <x:c r="J8" s="61" t="str">
        <x:v>Do not proceed</x:v>
      </x:c>
      <x:c r="K8" s="61"/>
    </x:row>
    <x:row r="9" ht="23" customHeight="1">
      <x:c r="A9" s="6"/>
      <x:c r="B9" s="6"/>
      <x:c r="C9" s="6"/>
      <x:c r="D9" s="6"/>
      <x:c r="E9" s="6"/>
      <x:c r="F9" s="6"/>
      <x:c r="G9" s="6"/>
      <x:c r="H9" s="6"/>
      <x:c r="I9" s="6"/>
      <x:c r="J9" s="6"/>
      <x:c r="K9" s="6"/>
    </x:row>
    <x:row r="10" ht="23" customHeight="1">
      <x:c r="A10" s="6"/>
      <x:c r="B10" s="6"/>
      <x:c r="C10" s="6"/>
      <x:c r="D10" s="6"/>
      <x:c r="E10" s="6"/>
      <x:c r="F10" s="6"/>
      <x:c r="G10" s="6"/>
      <x:c r="H10" s="6"/>
      <x:c r="I10" s="6"/>
      <x:c r="J10" s="6"/>
      <x:c r="K10" s="6"/>
    </x:row>
    <x:row r="11" ht="32" customHeight="1">
      <x:c r="A11" s="9" t="str">
        <x:v>ID</x:v>
      </x:c>
      <x:c r="B11" s="9" t="str">
        <x:v>Criterion</x:v>
      </x:c>
      <x:c r="C11" s="9" t="str">
        <x:v>Weight</x:v>
      </x:c>
      <x:c r="D11" s="9" t="str">
        <x:v>A rating</x:v>
      </x:c>
      <x:c r="E11" s="9" t="str">
        <x:v>A evidence</x:v>
      </x:c>
      <x:c r="F11" s="9" t="str">
        <x:v>A points</x:v>
      </x:c>
      <x:c r="G11" s="9" t="str">
        <x:v>B rating</x:v>
      </x:c>
      <x:c r="H11" s="9" t="str">
        <x:v>B evidence</x:v>
      </x:c>
      <x:c r="I11" s="9" t="str">
        <x:v>B points</x:v>
      </x:c>
      <x:c r="J11" s="9" t="str">
        <x:v>C rating</x:v>
      </x:c>
      <x:c r="K11" s="9" t="str">
        <x:v>C points</x:v>
      </x:c>
    </x:row>
    <x:row r="12" ht="34" customHeight="1">
      <x:c r="A12" s="28" t="str">
        <x:v>01</x:v>
      </x:c>
      <x:c r="B12" s="28" t="str">
        <x:v>Target-account boundaries</x:v>
      </x:c>
      <x:c r="C12" s="28" t="n">
        <x:f>'Rubric'!C6</x:f>
        <x:v>4</x:v>
      </x:c>
      <x:c r="D12" s="28" t="n">
        <x:v>4</x:v>
      </x:c>
      <x:c r="E12" s="28" t="str">
        <x:v>Verified</x:v>
      </x:c>
      <x:c r="F12" s="44" t="n">
        <x:f>IFERROR(C12/SUM($C$12:$C$41)*MIN(D12,VLOOKUP(E12,'Setup'!$A$18:$B$21,2,FALSE))/'Setup'!$G$9*100,0)</x:f>
        <x:v>3.2</x:v>
      </x:c>
      <x:c r="G12" s="28" t="n">
        <x:v>5</x:v>
      </x:c>
      <x:c r="H12" s="28" t="str">
        <x:v>Claim only</x:v>
      </x:c>
      <x:c r="I12" s="44" t="n">
        <x:f>IFERROR(C12/SUM($C$12:$C$41)*MIN(G12,VLOOKUP(H12,'Setup'!$A$18:$B$21,2,FALSE))/'Setup'!$G$9*100,0)</x:f>
        <x:v>0.8</x:v>
      </x:c>
      <x:c r="J12" s="28" t="n">
        <x:v>5</x:v>
      </x:c>
      <x:c r="K12" s="44" t="n">
        <x:f>IFERROR(C12/SUM($C$12:$C$41)*J12/'Setup'!$G$9*100,0)</x:f>
        <x:v>4</x:v>
      </x:c>
    </x:row>
    <x:row r="13" ht="34" customHeight="1">
      <x:c r="A13" s="6" t="str">
        <x:v>02</x:v>
      </x:c>
      <x:c r="B13" s="6" t="str">
        <x:v>Buying-role fit</x:v>
      </x:c>
      <x:c r="C13" s="6" t="n">
        <x:f>'Rubric'!C7</x:f>
        <x:v>3</x:v>
      </x:c>
      <x:c r="D13" s="6" t="n">
        <x:v>4</x:v>
      </x:c>
      <x:c r="E13" s="6" t="str">
        <x:v>Verified</x:v>
      </x:c>
      <x:c r="F13" s="32" t="n">
        <x:f>IFERROR(C13/SUM($C$12:$C$41)*MIN(D13,VLOOKUP(E13,'Setup'!$A$18:$B$21,2,FALSE))/'Setup'!$G$9*100,0)</x:f>
        <x:v>2.4</x:v>
      </x:c>
      <x:c r="G13" s="6" t="n">
        <x:v>5</x:v>
      </x:c>
      <x:c r="H13" s="6" t="str">
        <x:v>Claim only</x:v>
      </x:c>
      <x:c r="I13" s="32" t="n">
        <x:f>IFERROR(C13/SUM($C$12:$C$41)*MIN(G13,VLOOKUP(H13,'Setup'!$A$18:$B$21,2,FALSE))/'Setup'!$G$9*100,0)</x:f>
        <x:v>0.6</x:v>
      </x:c>
      <x:c r="J13" s="6" t="n">
        <x:v>5</x:v>
      </x:c>
      <x:c r="K13" s="32" t="n">
        <x:f>IFERROR(C13/SUM($C$12:$C$41)*J13/'Setup'!$G$9*100,0)</x:f>
        <x:v>3</x:v>
      </x:c>
    </x:row>
    <x:row r="14" ht="34" customHeight="1">
      <x:c r="A14" s="28" t="str">
        <x:v>03</x:v>
      </x:c>
      <x:c r="B14" s="28" t="str">
        <x:v>Reachable market</x:v>
      </x:c>
      <x:c r="C14" s="28" t="n">
        <x:f>'Rubric'!C8</x:f>
        <x:v>3</x:v>
      </x:c>
      <x:c r="D14" s="28" t="n">
        <x:v>4</x:v>
      </x:c>
      <x:c r="E14" s="28" t="str">
        <x:v>Verified</x:v>
      </x:c>
      <x:c r="F14" s="44" t="n">
        <x:f>IFERROR(C14/SUM($C$12:$C$41)*MIN(D14,VLOOKUP(E14,'Setup'!$A$18:$B$21,2,FALSE))/'Setup'!$G$9*100,0)</x:f>
        <x:v>2.4</x:v>
      </x:c>
      <x:c r="G14" s="28" t="n">
        <x:v>5</x:v>
      </x:c>
      <x:c r="H14" s="28" t="str">
        <x:v>Claim only</x:v>
      </x:c>
      <x:c r="I14" s="44" t="n">
        <x:f>IFERROR(C14/SUM($C$12:$C$41)*MIN(G14,VLOOKUP(H14,'Setup'!$A$18:$B$21,2,FALSE))/'Setup'!$G$9*100,0)</x:f>
        <x:v>0.6</x:v>
      </x:c>
      <x:c r="J14" s="28" t="n">
        <x:v>5</x:v>
      </x:c>
      <x:c r="K14" s="44" t="n">
        <x:f>IFERROR(C14/SUM($C$12:$C$41)*J14/'Setup'!$G$9*100,0)</x:f>
        <x:v>3</x:v>
      </x:c>
    </x:row>
    <x:row r="15" ht="34" customHeight="1">
      <x:c r="A15" s="6" t="str">
        <x:v>04</x:v>
      </x:c>
      <x:c r="B15" s="6" t="str">
        <x:v>Offer and channel plan</x:v>
      </x:c>
      <x:c r="C15" s="6" t="n">
        <x:f>'Rubric'!C9</x:f>
        <x:v>3</x:v>
      </x:c>
      <x:c r="D15" s="6" t="n">
        <x:v>4</x:v>
      </x:c>
      <x:c r="E15" s="6" t="str">
        <x:v>Verified</x:v>
      </x:c>
      <x:c r="F15" s="32" t="n">
        <x:f>IFERROR(C15/SUM($C$12:$C$41)*MIN(D15,VLOOKUP(E15,'Setup'!$A$18:$B$21,2,FALSE))/'Setup'!$G$9*100,0)</x:f>
        <x:v>2.4</x:v>
      </x:c>
      <x:c r="G15" s="6" t="n">
        <x:v>5</x:v>
      </x:c>
      <x:c r="H15" s="6" t="str">
        <x:v>Claim only</x:v>
      </x:c>
      <x:c r="I15" s="32" t="n">
        <x:f>IFERROR(C15/SUM($C$12:$C$41)*MIN(G15,VLOOKUP(H15,'Setup'!$A$18:$B$21,2,FALSE))/'Setup'!$G$9*100,0)</x:f>
        <x:v>0.6</x:v>
      </x:c>
      <x:c r="J15" s="6" t="n">
        <x:v>5</x:v>
      </x:c>
      <x:c r="K15" s="32" t="n">
        <x:f>IFERROR(C15/SUM($C$12:$C$41)*J15/'Setup'!$G$9*100,0)</x:f>
        <x:v>3</x:v>
      </x:c>
    </x:row>
    <x:row r="16" ht="34" customHeight="1">
      <x:c r="A16" s="28" t="str">
        <x:v>05</x:v>
      </x:c>
      <x:c r="B16" s="28" t="str">
        <x:v>Your team's readiness</x:v>
      </x:c>
      <x:c r="C16" s="28" t="n">
        <x:f>'Rubric'!C10</x:f>
        <x:v>2</x:v>
      </x:c>
      <x:c r="D16" s="28" t="n">
        <x:v>4</x:v>
      </x:c>
      <x:c r="E16" s="28" t="str">
        <x:v>Verified</x:v>
      </x:c>
      <x:c r="F16" s="44" t="n">
        <x:f>IFERROR(C16/SUM($C$12:$C$41)*MIN(D16,VLOOKUP(E16,'Setup'!$A$18:$B$21,2,FALSE))/'Setup'!$G$9*100,0)</x:f>
        <x:v>1.6</x:v>
      </x:c>
      <x:c r="G16" s="28" t="n">
        <x:v>5</x:v>
      </x:c>
      <x:c r="H16" s="28" t="str">
        <x:v>Claim only</x:v>
      </x:c>
      <x:c r="I16" s="44" t="n">
        <x:f>IFERROR(C16/SUM($C$12:$C$41)*MIN(G16,VLOOKUP(H16,'Setup'!$A$18:$B$21,2,FALSE))/'Setup'!$G$9*100,0)</x:f>
        <x:v>0.4</x:v>
      </x:c>
      <x:c r="J16" s="28" t="n">
        <x:v>5</x:v>
      </x:c>
      <x:c r="K16" s="44" t="n">
        <x:f>IFERROR(C16/SUM($C$12:$C$41)*J16/'Setup'!$G$9*100,0)</x:f>
        <x:v>2</x:v>
      </x:c>
    </x:row>
    <x:row r="17" ht="34" customHeight="1">
      <x:c r="A17" s="6" t="str">
        <x:v>06</x:v>
      </x:c>
      <x:c r="B17" s="6" t="str">
        <x:v>Written qualification rules</x:v>
      </x:c>
      <x:c r="C17" s="6" t="n">
        <x:f>'Rubric'!C11</x:f>
        <x:v>6</x:v>
      </x:c>
      <x:c r="D17" s="6" t="n">
        <x:v>4</x:v>
      </x:c>
      <x:c r="E17" s="6" t="str">
        <x:v>Verified</x:v>
      </x:c>
      <x:c r="F17" s="32" t="n">
        <x:f>IFERROR(C17/SUM($C$12:$C$41)*MIN(D17,VLOOKUP(E17,'Setup'!$A$18:$B$21,2,FALSE))/'Setup'!$G$9*100,0)</x:f>
        <x:v>4.8</x:v>
      </x:c>
      <x:c r="G17" s="6" t="n">
        <x:v>5</x:v>
      </x:c>
      <x:c r="H17" s="6" t="str">
        <x:v>Claim only</x:v>
      </x:c>
      <x:c r="I17" s="32" t="n">
        <x:f>IFERROR(C17/SUM($C$12:$C$41)*MIN(G17,VLOOKUP(H17,'Setup'!$A$18:$B$21,2,FALSE))/'Setup'!$G$9*100,0)</x:f>
        <x:v>1.2</x:v>
      </x:c>
      <x:c r="J17" s="6" t="n">
        <x:v>5</x:v>
      </x:c>
      <x:c r="K17" s="32" t="n">
        <x:f>IFERROR(C17/SUM($C$12:$C$41)*J17/'Setup'!$G$9*100,0)</x:f>
        <x:v>6</x:v>
      </x:c>
    </x:row>
    <x:row r="18" ht="34" customHeight="1">
      <x:c r="A18" s="28" t="str">
        <x:v>07</x:v>
      </x:c>
      <x:c r="B18" s="28" t="str">
        <x:v>Informed prospect interest</x:v>
      </x:c>
      <x:c r="C18" s="28" t="n">
        <x:f>'Rubric'!C12</x:f>
        <x:v>5</x:v>
      </x:c>
      <x:c r="D18" s="28" t="n">
        <x:v>4</x:v>
      </x:c>
      <x:c r="E18" s="28" t="str">
        <x:v>Verified</x:v>
      </x:c>
      <x:c r="F18" s="44" t="n">
        <x:f>IFERROR(C18/SUM($C$12:$C$41)*MIN(D18,VLOOKUP(E18,'Setup'!$A$18:$B$21,2,FALSE))/'Setup'!$G$9*100,0)</x:f>
        <x:v>4</x:v>
      </x:c>
      <x:c r="G18" s="28" t="n">
        <x:v>5</x:v>
      </x:c>
      <x:c r="H18" s="28" t="str">
        <x:v>Claim only</x:v>
      </x:c>
      <x:c r="I18" s="44" t="n">
        <x:f>IFERROR(C18/SUM($C$12:$C$41)*MIN(G18,VLOOKUP(H18,'Setup'!$A$18:$B$21,2,FALSE))/'Setup'!$G$9*100,0)</x:f>
        <x:v>1</x:v>
      </x:c>
      <x:c r="J18" s="28" t="n">
        <x:v>5</x:v>
      </x:c>
      <x:c r="K18" s="44" t="n">
        <x:f>IFERROR(C18/SUM($C$12:$C$41)*J18/'Setup'!$G$9*100,0)</x:f>
        <x:v>5</x:v>
      </x:c>
    </x:row>
    <x:row r="19" ht="34" customHeight="1">
      <x:c r="A19" s="6" t="str">
        <x:v>08</x:v>
      </x:c>
      <x:c r="B19" s="6" t="str">
        <x:v>Separate meeting outcomes</x:v>
      </x:c>
      <x:c r="C19" s="6" t="n">
        <x:f>'Rubric'!C13</x:f>
        <x:v>5</x:v>
      </x:c>
      <x:c r="D19" s="6" t="n">
        <x:v>4</x:v>
      </x:c>
      <x:c r="E19" s="6" t="str">
        <x:v>Verified</x:v>
      </x:c>
      <x:c r="F19" s="32" t="n">
        <x:f>IFERROR(C19/SUM($C$12:$C$41)*MIN(D19,VLOOKUP(E19,'Setup'!$A$18:$B$21,2,FALSE))/'Setup'!$G$9*100,0)</x:f>
        <x:v>4</x:v>
      </x:c>
      <x:c r="G19" s="6" t="n">
        <x:v>5</x:v>
      </x:c>
      <x:c r="H19" s="6" t="str">
        <x:v>Claim only</x:v>
      </x:c>
      <x:c r="I19" s="32" t="n">
        <x:f>IFERROR(C19/SUM($C$12:$C$41)*MIN(G19,VLOOKUP(H19,'Setup'!$A$18:$B$21,2,FALSE))/'Setup'!$G$9*100,0)</x:f>
        <x:v>1</x:v>
      </x:c>
      <x:c r="J19" s="6" t="n">
        <x:v>5</x:v>
      </x:c>
      <x:c r="K19" s="32" t="n">
        <x:f>IFERROR(C19/SUM($C$12:$C$41)*J19/'Setup'!$G$9*100,0)</x:f>
        <x:v>5</x:v>
      </x:c>
    </x:row>
    <x:row r="20" ht="34" customHeight="1">
      <x:c r="A20" s="28" t="str">
        <x:v>09</x:v>
      </x:c>
      <x:c r="B20" s="28" t="str">
        <x:v>Exceptions and dispute rules</x:v>
      </x:c>
      <x:c r="C20" s="28" t="n">
        <x:f>'Rubric'!C14</x:f>
        <x:v>5</x:v>
      </x:c>
      <x:c r="D20" s="28" t="n">
        <x:v>4</x:v>
      </x:c>
      <x:c r="E20" s="28" t="str">
        <x:v>Verified</x:v>
      </x:c>
      <x:c r="F20" s="44" t="n">
        <x:f>IFERROR(C20/SUM($C$12:$C$41)*MIN(D20,VLOOKUP(E20,'Setup'!$A$18:$B$21,2,FALSE))/'Setup'!$G$9*100,0)</x:f>
        <x:v>4</x:v>
      </x:c>
      <x:c r="G20" s="28" t="n">
        <x:v>5</x:v>
      </x:c>
      <x:c r="H20" s="28" t="str">
        <x:v>Claim only</x:v>
      </x:c>
      <x:c r="I20" s="44" t="n">
        <x:f>IFERROR(C20/SUM($C$12:$C$41)*MIN(G20,VLOOKUP(H20,'Setup'!$A$18:$B$21,2,FALSE))/'Setup'!$G$9*100,0)</x:f>
        <x:v>1</x:v>
      </x:c>
      <x:c r="J20" s="28" t="n">
        <x:v>5</x:v>
      </x:c>
      <x:c r="K20" s="44" t="n">
        <x:f>IFERROR(C20/SUM($C$12:$C$41)*J20/'Setup'!$G$9*100,0)</x:f>
        <x:v>5</x:v>
      </x:c>
    </x:row>
    <x:row r="21" ht="34" customHeight="1">
      <x:c r="A21" s="6" t="str">
        <x:v>10</x:v>
      </x:c>
      <x:c r="B21" s="6" t="str">
        <x:v>Sales-ready handoff</x:v>
      </x:c>
      <x:c r="C21" s="6" t="n">
        <x:f>'Rubric'!C15</x:f>
        <x:v>4</x:v>
      </x:c>
      <x:c r="D21" s="6" t="n">
        <x:v>4</x:v>
      </x:c>
      <x:c r="E21" s="6" t="str">
        <x:v>Verified</x:v>
      </x:c>
      <x:c r="F21" s="32" t="n">
        <x:f>IFERROR(C21/SUM($C$12:$C$41)*MIN(D21,VLOOKUP(E21,'Setup'!$A$18:$B$21,2,FALSE))/'Setup'!$G$9*100,0)</x:f>
        <x:v>3.2</x:v>
      </x:c>
      <x:c r="G21" s="6" t="n">
        <x:v>5</x:v>
      </x:c>
      <x:c r="H21" s="6" t="str">
        <x:v>Claim only</x:v>
      </x:c>
      <x:c r="I21" s="32" t="n">
        <x:f>IFERROR(C21/SUM($C$12:$C$41)*MIN(G21,VLOOKUP(H21,'Setup'!$A$18:$B$21,2,FALSE))/'Setup'!$G$9*100,0)</x:f>
        <x:v>0.8</x:v>
      </x:c>
      <x:c r="J21" s="6" t="n">
        <x:v>5</x:v>
      </x:c>
      <x:c r="K21" s="32" t="n">
        <x:f>IFERROR(C21/SUM($C$12:$C$41)*J21/'Setup'!$G$9*100,0)</x:f>
        <x:v>4</x:v>
      </x:c>
    </x:row>
    <x:row r="22" ht="34" customHeight="1">
      <x:c r="A22" s="28" t="str">
        <x:v>11</x:v>
      </x:c>
      <x:c r="B22" s="28" t="str">
        <x:v>List quality control</x:v>
      </x:c>
      <x:c r="C22" s="28" t="n">
        <x:f>'Rubric'!C16</x:f>
        <x:v>4</x:v>
      </x:c>
      <x:c r="D22" s="28" t="n">
        <x:v>4</x:v>
      </x:c>
      <x:c r="E22" s="28" t="str">
        <x:v>Verified</x:v>
      </x:c>
      <x:c r="F22" s="44" t="n">
        <x:f>IFERROR(C22/SUM($C$12:$C$41)*MIN(D22,VLOOKUP(E22,'Setup'!$A$18:$B$21,2,FALSE))/'Setup'!$G$9*100,0)</x:f>
        <x:v>3.2</x:v>
      </x:c>
      <x:c r="G22" s="28" t="n">
        <x:v>5</x:v>
      </x:c>
      <x:c r="H22" s="28" t="str">
        <x:v>Claim only</x:v>
      </x:c>
      <x:c r="I22" s="44" t="n">
        <x:f>IFERROR(C22/SUM($C$12:$C$41)*MIN(G22,VLOOKUP(H22,'Setup'!$A$18:$B$21,2,FALSE))/'Setup'!$G$9*100,0)</x:f>
        <x:v>0.8</x:v>
      </x:c>
      <x:c r="J22" s="28" t="n">
        <x:v>5</x:v>
      </x:c>
      <x:c r="K22" s="44" t="n">
        <x:f>IFERROR(C22/SUM($C$12:$C$41)*J22/'Setup'!$G$9*100,0)</x:f>
        <x:v>4</x:v>
      </x:c>
    </x:row>
    <x:row r="23" ht="34" customHeight="1">
      <x:c r="A23" s="6" t="str">
        <x:v>12</x:v>
      </x:c>
      <x:c r="B23" s="6" t="str">
        <x:v>Channel and sender controls</x:v>
      </x:c>
      <x:c r="C23" s="6" t="n">
        <x:f>'Rubric'!C17</x:f>
        <x:v>4</x:v>
      </x:c>
      <x:c r="D23" s="6" t="n">
        <x:v>4</x:v>
      </x:c>
      <x:c r="E23" s="6" t="str">
        <x:v>Verified</x:v>
      </x:c>
      <x:c r="F23" s="32" t="n">
        <x:f>IFERROR(C23/SUM($C$12:$C$41)*MIN(D23,VLOOKUP(E23,'Setup'!$A$18:$B$21,2,FALSE))/'Setup'!$G$9*100,0)</x:f>
        <x:v>3.2</x:v>
      </x:c>
      <x:c r="G23" s="6" t="n">
        <x:v>5</x:v>
      </x:c>
      <x:c r="H23" s="6" t="str">
        <x:v>Claim only</x:v>
      </x:c>
      <x:c r="I23" s="32" t="n">
        <x:f>IFERROR(C23/SUM($C$12:$C$41)*MIN(G23,VLOOKUP(H23,'Setup'!$A$18:$B$21,2,FALSE))/'Setup'!$G$9*100,0)</x:f>
        <x:v>0.8</x:v>
      </x:c>
      <x:c r="J23" s="6" t="n">
        <x:v>5</x:v>
      </x:c>
      <x:c r="K23" s="32" t="n">
        <x:f>IFERROR(C23/SUM($C$12:$C$41)*J23/'Setup'!$G$9*100,0)</x:f>
        <x:v>4</x:v>
      </x:c>
    </x:row>
    <x:row r="24" ht="34" customHeight="1">
      <x:c r="A24" s="28" t="str">
        <x:v>13</x:v>
      </x:c>
      <x:c r="B24" s="28" t="str">
        <x:v>Reply and booking ownership</x:v>
      </x:c>
      <x:c r="C24" s="28" t="n">
        <x:f>'Rubric'!C18</x:f>
        <x:v>4</x:v>
      </x:c>
      <x:c r="D24" s="28" t="n">
        <x:v>4</x:v>
      </x:c>
      <x:c r="E24" s="28" t="str">
        <x:v>Verified</x:v>
      </x:c>
      <x:c r="F24" s="44" t="n">
        <x:f>IFERROR(C24/SUM($C$12:$C$41)*MIN(D24,VLOOKUP(E24,'Setup'!$A$18:$B$21,2,FALSE))/'Setup'!$G$9*100,0)</x:f>
        <x:v>3.2</x:v>
      </x:c>
      <x:c r="G24" s="28" t="n">
        <x:v>5</x:v>
      </x:c>
      <x:c r="H24" s="28" t="str">
        <x:v>Claim only</x:v>
      </x:c>
      <x:c r="I24" s="44" t="n">
        <x:f>IFERROR(C24/SUM($C$12:$C$41)*MIN(G24,VLOOKUP(H24,'Setup'!$A$18:$B$21,2,FALSE))/'Setup'!$G$9*100,0)</x:f>
        <x:v>0.8</x:v>
      </x:c>
      <x:c r="J24" s="28" t="n">
        <x:v>5</x:v>
      </x:c>
      <x:c r="K24" s="44" t="n">
        <x:f>IFERROR(C24/SUM($C$12:$C$41)*J24/'Setup'!$G$9*100,0)</x:f>
        <x:v>4</x:v>
      </x:c>
    </x:row>
    <x:row r="25" ht="34" customHeight="1">
      <x:c r="A25" s="6" t="str">
        <x:v>14</x:v>
      </x:c>
      <x:c r="B25" s="6" t="str">
        <x:v>Testing and improvement</x:v>
      </x:c>
      <x:c r="C25" s="6" t="n">
        <x:f>'Rubric'!C19</x:f>
        <x:v>4</x:v>
      </x:c>
      <x:c r="D25" s="6" t="n">
        <x:v>4</x:v>
      </x:c>
      <x:c r="E25" s="6" t="str">
        <x:v>Verified</x:v>
      </x:c>
      <x:c r="F25" s="32" t="n">
        <x:f>IFERROR(C25/SUM($C$12:$C$41)*MIN(D25,VLOOKUP(E25,'Setup'!$A$18:$B$21,2,FALSE))/'Setup'!$G$9*100,0)</x:f>
        <x:v>3.2</x:v>
      </x:c>
      <x:c r="G25" s="6" t="n">
        <x:v>5</x:v>
      </x:c>
      <x:c r="H25" s="6" t="str">
        <x:v>Claim only</x:v>
      </x:c>
      <x:c r="I25" s="32" t="n">
        <x:f>IFERROR(C25/SUM($C$12:$C$41)*MIN(G25,VLOOKUP(H25,'Setup'!$A$18:$B$21,2,FALSE))/'Setup'!$G$9*100,0)</x:f>
        <x:v>0.8</x:v>
      </x:c>
      <x:c r="J25" s="6" t="n">
        <x:v>5</x:v>
      </x:c>
      <x:c r="K25" s="32" t="n">
        <x:f>IFERROR(C25/SUM($C$12:$C$41)*J25/'Setup'!$G$9*100,0)</x:f>
        <x:v>4</x:v>
      </x:c>
    </x:row>
    <x:row r="26" ht="34" customHeight="1">
      <x:c r="A26" s="28" t="str">
        <x:v>15</x:v>
      </x:c>
      <x:c r="B26" s="28" t="str">
        <x:v>Delivery capacity and ramp</x:v>
      </x:c>
      <x:c r="C26" s="28" t="n">
        <x:f>'Rubric'!C20</x:f>
        <x:v>4</x:v>
      </x:c>
      <x:c r="D26" s="28" t="n">
        <x:v>4</x:v>
      </x:c>
      <x:c r="E26" s="28" t="str">
        <x:v>Verified</x:v>
      </x:c>
      <x:c r="F26" s="44" t="n">
        <x:f>IFERROR(C26/SUM($C$12:$C$41)*MIN(D26,VLOOKUP(E26,'Setup'!$A$18:$B$21,2,FALSE))/'Setup'!$G$9*100,0)</x:f>
        <x:v>3.2</x:v>
      </x:c>
      <x:c r="G26" s="28" t="n">
        <x:v>5</x:v>
      </x:c>
      <x:c r="H26" s="28" t="str">
        <x:v>Claim only</x:v>
      </x:c>
      <x:c r="I26" s="44" t="n">
        <x:f>IFERROR(C26/SUM($C$12:$C$41)*MIN(G26,VLOOKUP(H26,'Setup'!$A$18:$B$21,2,FALSE))/'Setup'!$G$9*100,0)</x:f>
        <x:v>0.8</x:v>
      </x:c>
      <x:c r="J26" s="28" t="n">
        <x:v>5</x:v>
      </x:c>
      <x:c r="K26" s="44" t="n">
        <x:f>IFERROR(C26/SUM($C$12:$C$41)*J26/'Setup'!$G$9*100,0)</x:f>
        <x:v>4</x:v>
      </x:c>
    </x:row>
    <x:row r="27" ht="34" customHeight="1">
      <x:c r="A27" s="6" t="str">
        <x:v>16</x:v>
      </x:c>
      <x:c r="B27" s="6" t="str">
        <x:v>All-in cost visibility</x:v>
      </x:c>
      <x:c r="C27" s="6" t="n">
        <x:f>'Rubric'!C21</x:f>
        <x:v>4</x:v>
      </x:c>
      <x:c r="D27" s="6" t="n">
        <x:v>4</x:v>
      </x:c>
      <x:c r="E27" s="6" t="str">
        <x:v>Verified</x:v>
      </x:c>
      <x:c r="F27" s="32" t="n">
        <x:f>IFERROR(C27/SUM($C$12:$C$41)*MIN(D27,VLOOKUP(E27,'Setup'!$A$18:$B$21,2,FALSE))/'Setup'!$G$9*100,0)</x:f>
        <x:v>3.2</x:v>
      </x:c>
      <x:c r="G27" s="6" t="n">
        <x:v>5</x:v>
      </x:c>
      <x:c r="H27" s="6" t="str">
        <x:v>Claim only</x:v>
      </x:c>
      <x:c r="I27" s="32" t="n">
        <x:f>IFERROR(C27/SUM($C$12:$C$41)*MIN(G27,VLOOKUP(H27,'Setup'!$A$18:$B$21,2,FALSE))/'Setup'!$G$9*100,0)</x:f>
        <x:v>0.8</x:v>
      </x:c>
      <x:c r="J27" s="6" t="n">
        <x:v>5</x:v>
      </x:c>
      <x:c r="K27" s="32" t="n">
        <x:f>IFERROR(C27/SUM($C$12:$C$41)*J27/'Setup'!$G$9*100,0)</x:f>
        <x:v>4</x:v>
      </x:c>
    </x:row>
    <x:row r="28" ht="34" customHeight="1">
      <x:c r="A28" s="28" t="str">
        <x:v>17</x:v>
      </x:c>
      <x:c r="B28" s="28" t="str">
        <x:v>Billing trigger</x:v>
      </x:c>
      <x:c r="C28" s="28" t="n">
        <x:f>'Rubric'!C22</x:f>
        <x:v>3</x:v>
      </x:c>
      <x:c r="D28" s="28" t="n">
        <x:v>4</x:v>
      </x:c>
      <x:c r="E28" s="28" t="str">
        <x:v>Verified</x:v>
      </x:c>
      <x:c r="F28" s="44" t="n">
        <x:f>IFERROR(C28/SUM($C$12:$C$41)*MIN(D28,VLOOKUP(E28,'Setup'!$A$18:$B$21,2,FALSE))/'Setup'!$G$9*100,0)</x:f>
        <x:v>2.4</x:v>
      </x:c>
      <x:c r="G28" s="28" t="n">
        <x:v>5</x:v>
      </x:c>
      <x:c r="H28" s="28" t="str">
        <x:v>Claim only</x:v>
      </x:c>
      <x:c r="I28" s="44" t="n">
        <x:f>IFERROR(C28/SUM($C$12:$C$41)*MIN(G28,VLOOKUP(H28,'Setup'!$A$18:$B$21,2,FALSE))/'Setup'!$G$9*100,0)</x:f>
        <x:v>0.6</x:v>
      </x:c>
      <x:c r="J28" s="28" t="n">
        <x:v>5</x:v>
      </x:c>
      <x:c r="K28" s="44" t="n">
        <x:f>IFERROR(C28/SUM($C$12:$C$41)*J28/'Setup'!$G$9*100,0)</x:f>
        <x:v>3</x:v>
      </x:c>
    </x:row>
    <x:row r="29" ht="34" customHeight="1">
      <x:c r="A29" s="6" t="str">
        <x:v>18</x:v>
      </x:c>
      <x:c r="B29" s="6" t="str">
        <x:v>Commitment and exit terms</x:v>
      </x:c>
      <x:c r="C29" s="6" t="n">
        <x:f>'Rubric'!C23</x:f>
        <x:v>3</x:v>
      </x:c>
      <x:c r="D29" s="6" t="n">
        <x:v>4</x:v>
      </x:c>
      <x:c r="E29" s="6" t="str">
        <x:v>Verified</x:v>
      </x:c>
      <x:c r="F29" s="32" t="n">
        <x:f>IFERROR(C29/SUM($C$12:$C$41)*MIN(D29,VLOOKUP(E29,'Setup'!$A$18:$B$21,2,FALSE))/'Setup'!$G$9*100,0)</x:f>
        <x:v>2.4</x:v>
      </x:c>
      <x:c r="G29" s="6" t="n">
        <x:v>5</x:v>
      </x:c>
      <x:c r="H29" s="6" t="str">
        <x:v>Claim only</x:v>
      </x:c>
      <x:c r="I29" s="32" t="n">
        <x:f>IFERROR(C29/SUM($C$12:$C$41)*MIN(G29,VLOOKUP(H29,'Setup'!$A$18:$B$21,2,FALSE))/'Setup'!$G$9*100,0)</x:f>
        <x:v>0.6</x:v>
      </x:c>
      <x:c r="J29" s="6" t="n">
        <x:v>5</x:v>
      </x:c>
      <x:c r="K29" s="32" t="n">
        <x:f>IFERROR(C29/SUM($C$12:$C$41)*J29/'Setup'!$G$9*100,0)</x:f>
        <x:v>3</x:v>
      </x:c>
    </x:row>
    <x:row r="30" ht="34" customHeight="1">
      <x:c r="A30" s="28" t="str">
        <x:v>19</x:v>
      </x:c>
      <x:c r="B30" s="28" t="str">
        <x:v>Forecast assumptions</x:v>
      </x:c>
      <x:c r="C30" s="28" t="n">
        <x:f>'Rubric'!C24</x:f>
        <x:v>3</x:v>
      </x:c>
      <x:c r="D30" s="28" t="n">
        <x:v>4</x:v>
      </x:c>
      <x:c r="E30" s="28" t="str">
        <x:v>Verified</x:v>
      </x:c>
      <x:c r="F30" s="44" t="n">
        <x:f>IFERROR(C30/SUM($C$12:$C$41)*MIN(D30,VLOOKUP(E30,'Setup'!$A$18:$B$21,2,FALSE))/'Setup'!$G$9*100,0)</x:f>
        <x:v>2.4</x:v>
      </x:c>
      <x:c r="G30" s="28" t="n">
        <x:v>5</x:v>
      </x:c>
      <x:c r="H30" s="28" t="str">
        <x:v>Claim only</x:v>
      </x:c>
      <x:c r="I30" s="44" t="n">
        <x:f>IFERROR(C30/SUM($C$12:$C$41)*MIN(G30,VLOOKUP(H30,'Setup'!$A$18:$B$21,2,FALSE))/'Setup'!$G$9*100,0)</x:f>
        <x:v>0.6</x:v>
      </x:c>
      <x:c r="J30" s="28" t="n">
        <x:v>5</x:v>
      </x:c>
      <x:c r="K30" s="44" t="n">
        <x:f>IFERROR(C30/SUM($C$12:$C$41)*J30/'Setup'!$G$9*100,0)</x:f>
        <x:v>3</x:v>
      </x:c>
    </x:row>
    <x:row r="31" ht="34" customHeight="1">
      <x:c r="A31" s="6" t="str">
        <x:v>20</x:v>
      </x:c>
      <x:c r="B31" s="6" t="str">
        <x:v>Scope and change control</x:v>
      </x:c>
      <x:c r="C31" s="6" t="n">
        <x:f>'Rubric'!C25</x:f>
        <x:v>2</x:v>
      </x:c>
      <x:c r="D31" s="6" t="n">
        <x:v>4</x:v>
      </x:c>
      <x:c r="E31" s="6" t="str">
        <x:v>Verified</x:v>
      </x:c>
      <x:c r="F31" s="32" t="n">
        <x:f>IFERROR(C31/SUM($C$12:$C$41)*MIN(D31,VLOOKUP(E31,'Setup'!$A$18:$B$21,2,FALSE))/'Setup'!$G$9*100,0)</x:f>
        <x:v>1.6</x:v>
      </x:c>
      <x:c r="G31" s="6" t="n">
        <x:v>5</x:v>
      </x:c>
      <x:c r="H31" s="6" t="str">
        <x:v>Claim only</x:v>
      </x:c>
      <x:c r="I31" s="32" t="n">
        <x:f>IFERROR(C31/SUM($C$12:$C$41)*MIN(G31,VLOOKUP(H31,'Setup'!$A$18:$B$21,2,FALSE))/'Setup'!$G$9*100,0)</x:f>
        <x:v>0.4</x:v>
      </x:c>
      <x:c r="J31" s="6" t="n">
        <x:v>5</x:v>
      </x:c>
      <x:c r="K31" s="32" t="n">
        <x:f>IFERROR(C31/SUM($C$12:$C$41)*J31/'Setup'!$G$9*100,0)</x:f>
        <x:v>2</x:v>
      </x:c>
    </x:row>
    <x:row r="32" ht="34" customHeight="1">
      <x:c r="A32" s="28" t="str">
        <x:v>21</x:v>
      </x:c>
      <x:c r="B32" s="28" t="str">
        <x:v>Comparable outcome proof</x:v>
      </x:c>
      <x:c r="C32" s="28" t="n">
        <x:f>'Rubric'!C26</x:f>
        <x:v>4</x:v>
      </x:c>
      <x:c r="D32" s="28" t="n">
        <x:v>4</x:v>
      </x:c>
      <x:c r="E32" s="28" t="str">
        <x:v>Verified</x:v>
      </x:c>
      <x:c r="F32" s="44" t="n">
        <x:f>IFERROR(C32/SUM($C$12:$C$41)*MIN(D32,VLOOKUP(E32,'Setup'!$A$18:$B$21,2,FALSE))/'Setup'!$G$9*100,0)</x:f>
        <x:v>3.2</x:v>
      </x:c>
      <x:c r="G32" s="28" t="n">
        <x:v>5</x:v>
      </x:c>
      <x:c r="H32" s="28" t="str">
        <x:v>Claim only</x:v>
      </x:c>
      <x:c r="I32" s="44" t="n">
        <x:f>IFERROR(C32/SUM($C$12:$C$41)*MIN(G32,VLOOKUP(H32,'Setup'!$A$18:$B$21,2,FALSE))/'Setup'!$G$9*100,0)</x:f>
        <x:v>0.8</x:v>
      </x:c>
      <x:c r="J32" s="28" t="n">
        <x:v>5</x:v>
      </x:c>
      <x:c r="K32" s="44" t="n">
        <x:f>IFERROR(C32/SUM($C$12:$C$41)*J32/'Setup'!$G$9*100,0)</x:f>
        <x:v>4</x:v>
      </x:c>
    </x:row>
    <x:row r="33" ht="34" customHeight="1">
      <x:c r="A33" s="6" t="str">
        <x:v>22</x:v>
      </x:c>
      <x:c r="B33" s="6" t="str">
        <x:v>Reference and evidence checks</x:v>
      </x:c>
      <x:c r="C33" s="6" t="n">
        <x:f>'Rubric'!C27</x:f>
        <x:v>3</x:v>
      </x:c>
      <x:c r="D33" s="6" t="n">
        <x:v>4</x:v>
      </x:c>
      <x:c r="E33" s="6" t="str">
        <x:v>Verified</x:v>
      </x:c>
      <x:c r="F33" s="32" t="n">
        <x:f>IFERROR(C33/SUM($C$12:$C$41)*MIN(D33,VLOOKUP(E33,'Setup'!$A$18:$B$21,2,FALSE))/'Setup'!$G$9*100,0)</x:f>
        <x:v>2.4</x:v>
      </x:c>
      <x:c r="G33" s="6" t="n">
        <x:v>5</x:v>
      </x:c>
      <x:c r="H33" s="6" t="str">
        <x:v>Claim only</x:v>
      </x:c>
      <x:c r="I33" s="32" t="n">
        <x:f>IFERROR(C33/SUM($C$12:$C$41)*MIN(G33,VLOOKUP(H33,'Setup'!$A$18:$B$21,2,FALSE))/'Setup'!$G$9*100,0)</x:f>
        <x:v>0.6</x:v>
      </x:c>
      <x:c r="J33" s="6" t="n">
        <x:v>5</x:v>
      </x:c>
      <x:c r="K33" s="32" t="n">
        <x:f>IFERROR(C33/SUM($C$12:$C$41)*J33/'Setup'!$G$9*100,0)</x:f>
        <x:v>3</x:v>
      </x:c>
    </x:row>
    <x:row r="34" ht="34" customHeight="1">
      <x:c r="A34" s="28" t="str">
        <x:v>23</x:v>
      </x:c>
      <x:c r="B34" s="28" t="str">
        <x:v>Full-funnel reporting</x:v>
      </x:c>
      <x:c r="C34" s="28" t="n">
        <x:f>'Rubric'!C28</x:f>
        <x:v>3</x:v>
      </x:c>
      <x:c r="D34" s="28" t="n">
        <x:v>4</x:v>
      </x:c>
      <x:c r="E34" s="28" t="str">
        <x:v>Verified</x:v>
      </x:c>
      <x:c r="F34" s="44" t="n">
        <x:f>IFERROR(C34/SUM($C$12:$C$41)*MIN(D34,VLOOKUP(E34,'Setup'!$A$18:$B$21,2,FALSE))/'Setup'!$G$9*100,0)</x:f>
        <x:v>2.4</x:v>
      </x:c>
      <x:c r="G34" s="28" t="n">
        <x:v>5</x:v>
      </x:c>
      <x:c r="H34" s="28" t="str">
        <x:v>Claim only</x:v>
      </x:c>
      <x:c r="I34" s="44" t="n">
        <x:f>IFERROR(C34/SUM($C$12:$C$41)*MIN(G34,VLOOKUP(H34,'Setup'!$A$18:$B$21,2,FALSE))/'Setup'!$G$9*100,0)</x:f>
        <x:v>0.6</x:v>
      </x:c>
      <x:c r="J34" s="28" t="n">
        <x:v>5</x:v>
      </x:c>
      <x:c r="K34" s="44" t="n">
        <x:f>IFERROR(C34/SUM($C$12:$C$41)*J34/'Setup'!$G$9*100,0)</x:f>
        <x:v>3</x:v>
      </x:c>
    </x:row>
    <x:row r="35" ht="34" customHeight="1">
      <x:c r="A35" s="6" t="str">
        <x:v>24</x:v>
      </x:c>
      <x:c r="B35" s="6" t="str">
        <x:v>Sales feedback and attribution</x:v>
      </x:c>
      <x:c r="C35" s="6" t="n">
        <x:f>'Rubric'!C29</x:f>
        <x:v>3</x:v>
      </x:c>
      <x:c r="D35" s="6" t="n">
        <x:v>4</x:v>
      </x:c>
      <x:c r="E35" s="6" t="str">
        <x:v>Verified</x:v>
      </x:c>
      <x:c r="F35" s="32" t="n">
        <x:f>IFERROR(C35/SUM($C$12:$C$41)*MIN(D35,VLOOKUP(E35,'Setup'!$A$18:$B$21,2,FALSE))/'Setup'!$G$9*100,0)</x:f>
        <x:v>2.4</x:v>
      </x:c>
      <x:c r="G35" s="6" t="n">
        <x:v>5</x:v>
      </x:c>
      <x:c r="H35" s="6" t="str">
        <x:v>Claim only</x:v>
      </x:c>
      <x:c r="I35" s="32" t="n">
        <x:f>IFERROR(C35/SUM($C$12:$C$41)*MIN(G35,VLOOKUP(H35,'Setup'!$A$18:$B$21,2,FALSE))/'Setup'!$G$9*100,0)</x:f>
        <x:v>0.6</x:v>
      </x:c>
      <x:c r="J35" s="6" t="n">
        <x:v>5</x:v>
      </x:c>
      <x:c r="K35" s="32" t="n">
        <x:f>IFERROR(C35/SUM($C$12:$C$41)*J35/'Setup'!$G$9*100,0)</x:f>
        <x:v>3</x:v>
      </x:c>
    </x:row>
    <x:row r="36" ht="34" customHeight="1">
      <x:c r="A36" s="28" t="str">
        <x:v>25</x:v>
      </x:c>
      <x:c r="B36" s="28" t="str">
        <x:v>Reporting access and exports</x:v>
      </x:c>
      <x:c r="C36" s="28" t="n">
        <x:f>'Rubric'!C30</x:f>
        <x:v>2</x:v>
      </x:c>
      <x:c r="D36" s="28" t="n">
        <x:v>4</x:v>
      </x:c>
      <x:c r="E36" s="28" t="str">
        <x:v>Verified</x:v>
      </x:c>
      <x:c r="F36" s="44" t="n">
        <x:f>IFERROR(C36/SUM($C$12:$C$41)*MIN(D36,VLOOKUP(E36,'Setup'!$A$18:$B$21,2,FALSE))/'Setup'!$G$9*100,0)</x:f>
        <x:v>1.6</x:v>
      </x:c>
      <x:c r="G36" s="28" t="n">
        <x:v>5</x:v>
      </x:c>
      <x:c r="H36" s="28" t="str">
        <x:v>Claim only</x:v>
      </x:c>
      <x:c r="I36" s="44" t="n">
        <x:f>IFERROR(C36/SUM($C$12:$C$41)*MIN(G36,VLOOKUP(H36,'Setup'!$A$18:$B$21,2,FALSE))/'Setup'!$G$9*100,0)</x:f>
        <x:v>0.4</x:v>
      </x:c>
      <x:c r="J36" s="28" t="n">
        <x:v>5</x:v>
      </x:c>
      <x:c r="K36" s="44" t="n">
        <x:f>IFERROR(C36/SUM($C$12:$C$41)*J36/'Setup'!$G$9*100,0)</x:f>
        <x:v>2</x:v>
      </x:c>
    </x:row>
    <x:row r="37" ht="34" customHeight="1">
      <x:c r="A37" s="6" t="str">
        <x:v>26</x:v>
      </x:c>
      <x:c r="B37" s="6" t="str">
        <x:v>Data use and opt-outs</x:v>
      </x:c>
      <x:c r="C37" s="6" t="n">
        <x:f>'Rubric'!C31</x:f>
        <x:v>3</x:v>
      </x:c>
      <x:c r="D37" s="6" t="n">
        <x:v>4</x:v>
      </x:c>
      <x:c r="E37" s="6" t="str">
        <x:v>Verified</x:v>
      </x:c>
      <x:c r="F37" s="32" t="n">
        <x:f>IFERROR(C37/SUM($C$12:$C$41)*MIN(D37,VLOOKUP(E37,'Setup'!$A$18:$B$21,2,FALSE))/'Setup'!$G$9*100,0)</x:f>
        <x:v>2.4</x:v>
      </x:c>
      <x:c r="G37" s="6" t="n">
        <x:v>5</x:v>
      </x:c>
      <x:c r="H37" s="6" t="str">
        <x:v>Claim only</x:v>
      </x:c>
      <x:c r="I37" s="32" t="n">
        <x:f>IFERROR(C37/SUM($C$12:$C$41)*MIN(G37,VLOOKUP(H37,'Setup'!$A$18:$B$21,2,FALSE))/'Setup'!$G$9*100,0)</x:f>
        <x:v>0.6</x:v>
      </x:c>
      <x:c r="J37" s="6" t="n">
        <x:v>5</x:v>
      </x:c>
      <x:c r="K37" s="32" t="n">
        <x:f>IFERROR(C37/SUM($C$12:$C$41)*J37/'Setup'!$G$9*100,0)</x:f>
        <x:v>3</x:v>
      </x:c>
    </x:row>
    <x:row r="38" ht="34" customHeight="1">
      <x:c r="A38" s="28" t="str">
        <x:v>27</x:v>
      </x:c>
      <x:c r="B38" s="28" t="str">
        <x:v>Brand and identity controls</x:v>
      </x:c>
      <x:c r="C38" s="28" t="n">
        <x:f>'Rubric'!C32</x:f>
        <x:v>2</x:v>
      </x:c>
      <x:c r="D38" s="28" t="n">
        <x:v>4</x:v>
      </x:c>
      <x:c r="E38" s="28" t="str">
        <x:v>Verified</x:v>
      </x:c>
      <x:c r="F38" s="44" t="n">
        <x:f>IFERROR(C38/SUM($C$12:$C$41)*MIN(D38,VLOOKUP(E38,'Setup'!$A$18:$B$21,2,FALSE))/'Setup'!$G$9*100,0)</x:f>
        <x:v>1.6</x:v>
      </x:c>
      <x:c r="G38" s="28" t="n">
        <x:v>5</x:v>
      </x:c>
      <x:c r="H38" s="28" t="str">
        <x:v>Claim only</x:v>
      </x:c>
      <x:c r="I38" s="44" t="n">
        <x:f>IFERROR(C38/SUM($C$12:$C$41)*MIN(G38,VLOOKUP(H38,'Setup'!$A$18:$B$21,2,FALSE))/'Setup'!$G$9*100,0)</x:f>
        <x:v>0.4</x:v>
      </x:c>
      <x:c r="J38" s="28" t="n">
        <x:v>5</x:v>
      </x:c>
      <x:c r="K38" s="44" t="n">
        <x:f>IFERROR(C38/SUM($C$12:$C$41)*J38/'Setup'!$G$9*100,0)</x:f>
        <x:v>2</x:v>
      </x:c>
    </x:row>
    <x:row r="39" ht="34" customHeight="1">
      <x:c r="A39" s="6" t="str">
        <x:v>28</x:v>
      </x:c>
      <x:c r="B39" s="6" t="str">
        <x:v>Asset rights and access</x:v>
      </x:c>
      <x:c r="C39" s="6" t="n">
        <x:f>'Rubric'!C33</x:f>
        <x:v>2</x:v>
      </x:c>
      <x:c r="D39" s="6" t="n">
        <x:v>4</x:v>
      </x:c>
      <x:c r="E39" s="6" t="str">
        <x:v>Verified</x:v>
      </x:c>
      <x:c r="F39" s="32" t="n">
        <x:f>IFERROR(C39/SUM($C$12:$C$41)*MIN(D39,VLOOKUP(E39,'Setup'!$A$18:$B$21,2,FALSE))/'Setup'!$G$9*100,0)</x:f>
        <x:v>1.6</x:v>
      </x:c>
      <x:c r="G39" s="6" t="n">
        <x:v>5</x:v>
      </x:c>
      <x:c r="H39" s="6" t="str">
        <x:v>Claim only</x:v>
      </x:c>
      <x:c r="I39" s="32" t="n">
        <x:f>IFERROR(C39/SUM($C$12:$C$41)*MIN(G39,VLOOKUP(H39,'Setup'!$A$18:$B$21,2,FALSE))/'Setup'!$G$9*100,0)</x:f>
        <x:v>0.4</x:v>
      </x:c>
      <x:c r="J39" s="6" t="n">
        <x:v>5</x:v>
      </x:c>
      <x:c r="K39" s="32" t="n">
        <x:f>IFERROR(C39/SUM($C$12:$C$41)*J39/'Setup'!$G$9*100,0)</x:f>
        <x:v>2</x:v>
      </x:c>
    </x:row>
    <x:row r="40" ht="34" customHeight="1">
      <x:c r="A40" s="28" t="str">
        <x:v>29</x:v>
      </x:c>
      <x:c r="B40" s="28" t="str">
        <x:v>Security and access</x:v>
      </x:c>
      <x:c r="C40" s="28" t="n">
        <x:f>'Rubric'!C34</x:f>
        <x:v>2</x:v>
      </x:c>
      <x:c r="D40" s="28" t="n">
        <x:v>4</x:v>
      </x:c>
      <x:c r="E40" s="28" t="str">
        <x:v>Verified</x:v>
      </x:c>
      <x:c r="F40" s="44" t="n">
        <x:f>IFERROR(C40/SUM($C$12:$C$41)*MIN(D40,VLOOKUP(E40,'Setup'!$A$18:$B$21,2,FALSE))/'Setup'!$G$9*100,0)</x:f>
        <x:v>1.6</x:v>
      </x:c>
      <x:c r="G40" s="28" t="n">
        <x:v>5</x:v>
      </x:c>
      <x:c r="H40" s="28" t="str">
        <x:v>Claim only</x:v>
      </x:c>
      <x:c r="I40" s="44" t="n">
        <x:f>IFERROR(C40/SUM($C$12:$C$41)*MIN(G40,VLOOKUP(H40,'Setup'!$A$18:$B$21,2,FALSE))/'Setup'!$G$9*100,0)</x:f>
        <x:v>0.4</x:v>
      </x:c>
      <x:c r="J40" s="28" t="n">
        <x:v>5</x:v>
      </x:c>
      <x:c r="K40" s="44" t="n">
        <x:f>IFERROR(C40/SUM($C$12:$C$41)*J40/'Setup'!$G$9*100,0)</x:f>
        <x:v>2</x:v>
      </x:c>
    </x:row>
    <x:row r="41" ht="34" customHeight="1">
      <x:c r="A41" s="6" t="str">
        <x:v>30</x:v>
      </x:c>
      <x:c r="B41" s="6" t="str">
        <x:v>Exit and continuity</x:v>
      </x:c>
      <x:c r="C41" s="6" t="n">
        <x:f>'Rubric'!C35</x:f>
        <x:v>1</x:v>
      </x:c>
      <x:c r="D41" s="6" t="n">
        <x:v>4</x:v>
      </x:c>
      <x:c r="E41" s="6" t="str">
        <x:v>Verified</x:v>
      </x:c>
      <x:c r="F41" s="32" t="n">
        <x:f>IFERROR(C41/SUM($C$12:$C$41)*MIN(D41,VLOOKUP(E41,'Setup'!$A$18:$B$21,2,FALSE))/'Setup'!$G$9*100,0)</x:f>
        <x:v>0.8</x:v>
      </x:c>
      <x:c r="G41" s="6" t="n">
        <x:v>5</x:v>
      </x:c>
      <x:c r="H41" s="6" t="str">
        <x:v>Claim only</x:v>
      </x:c>
      <x:c r="I41" s="32" t="n">
        <x:f>IFERROR(C41/SUM($C$12:$C$41)*MIN(G41,VLOOKUP(H41,'Setup'!$A$18:$B$21,2,FALSE))/'Setup'!$G$9*100,0)</x:f>
        <x:v>0.2</x:v>
      </x:c>
      <x:c r="J41" s="6" t="n">
        <x:v>5</x:v>
      </x:c>
      <x:c r="K41" s="32" t="n">
        <x:f>IFERROR(C41/SUM($C$12:$C$41)*J41/'Setup'!$G$9*100,0)</x:f>
        <x:v>1</x:v>
      </x:c>
    </x:row>
    <x:row r="42" ht="23" customHeight="1">
      <x:c r="A42" s="6"/>
      <x:c r="B42" s="6"/>
      <x:c r="C42" s="6"/>
      <x:c r="D42" s="6"/>
      <x:c r="E42" s="6"/>
      <x:c r="F42" s="6"/>
      <x:c r="G42" s="6"/>
      <x:c r="H42" s="6"/>
      <x:c r="I42" s="6"/>
      <x:c r="J42" s="6"/>
      <x:c r="K42" s="6"/>
    </x:row>
    <x:row r="43" ht="24" customHeight="1">
      <x:c r="A43" s="20" t="str">
        <x:v>A: all ratings 4, with fictional checked evidence, earns 80 points. B: all ratings 5 but only claims, earns 20 points. C: all ratings 5 and hypothetical verified evidence, earns 100 points but must not proceed after a confirmed critical failure. C is intentionally extreme to show the override.</x:v>
      </x:c>
      <x:c r="B43" s="20"/>
      <x:c r="C43" s="20"/>
      <x:c r="D43" s="20"/>
      <x:c r="E43" s="20"/>
      <x:c r="F43" s="20"/>
      <x:c r="G43" s="20"/>
      <x:c r="H43" s="20"/>
      <x:c r="I43" s="20"/>
      <x:c r="J43" s="20"/>
      <x:c r="K43" s="20"/>
    </x:row>
    <x:row r="44" ht="24" customHeight="1">
      <x:c r="A44" s="20"/>
      <x:c r="B44" s="20"/>
      <x:c r="C44" s="20"/>
      <x:c r="D44" s="20"/>
      <x:c r="E44" s="20"/>
      <x:c r="F44" s="20"/>
      <x:c r="G44" s="20"/>
      <x:c r="H44" s="20"/>
      <x:c r="I44" s="20"/>
      <x:c r="J44" s="20"/>
      <x:c r="K44" s="20"/>
    </x:row>
    <x:row r="45" ht="24" customHeight="1">
      <x:c r="A45" s="20"/>
      <x:c r="B45" s="20"/>
      <x:c r="C45" s="20"/>
      <x:c r="D45" s="20"/>
      <x:c r="E45" s="20"/>
      <x:c r="F45" s="20"/>
      <x:c r="G45" s="20"/>
      <x:c r="H45" s="20"/>
      <x:c r="I45" s="20"/>
      <x:c r="J45" s="20"/>
      <x:c r="K45" s="20"/>
    </x:row>
    <x:row r="46" ht="23" customHeight="1">
      <x:c r="A46" s="6"/>
      <x:c r="B46" s="6"/>
      <x:c r="C46" s="6"/>
      <x:c r="D46" s="6"/>
      <x:c r="E46" s="6"/>
      <x:c r="F46" s="6"/>
      <x:c r="G46" s="6"/>
      <x:c r="H46" s="6"/>
      <x:c r="I46" s="6"/>
      <x:c r="J46" s="6"/>
      <x:c r="K46" s="6"/>
    </x:row>
    <x:row r="47" ht="24" customHeight="1">
      <x:c r="A47" s="12" t="str">
        <x:v>Every evidence label here is invented solely to show the calculation. In a real evaluation, Verified requires a recorded reference. If a failure undermines a criterion, reduce that rating too; the hard stop works even before the score is corrected.</x:v>
      </x:c>
      <x:c r="B47" s="12"/>
      <x:c r="C47" s="12"/>
      <x:c r="D47" s="12"/>
      <x:c r="E47" s="12"/>
      <x:c r="F47" s="12"/>
      <x:c r="G47" s="12"/>
      <x:c r="H47" s="12"/>
      <x:c r="I47" s="12"/>
      <x:c r="J47" s="12"/>
      <x:c r="K47" s="12"/>
    </x:row>
    <x:row r="48" ht="24" customHeight="1">
      <x:c r="A48" s="12"/>
      <x:c r="B48" s="12"/>
      <x:c r="C48" s="12"/>
      <x:c r="D48" s="12"/>
      <x:c r="E48" s="12"/>
      <x:c r="F48" s="12"/>
      <x:c r="G48" s="12"/>
      <x:c r="H48" s="12"/>
      <x:c r="I48" s="12"/>
      <x:c r="J48" s="12"/>
      <x:c r="K48" s="12"/>
    </x:row>
    <x:row r="49" ht="24" customHeight="1">
      <x:c r="A49" s="12"/>
      <x:c r="B49" s="12"/>
      <x:c r="C49" s="12"/>
      <x:c r="D49" s="12"/>
      <x:c r="E49" s="12"/>
      <x:c r="F49" s="12"/>
      <x:c r="G49" s="12"/>
      <x:c r="H49" s="12"/>
      <x:c r="I49" s="12"/>
      <x:c r="J49" s="12"/>
      <x:c r="K49" s="12"/>
    </x:row>
    <x:row r="50" ht="23" customHeight="1">
      <x:c r="A50" s="6"/>
      <x:c r="B50" s="6"/>
      <x:c r="C50" s="6"/>
      <x:c r="D50" s="6"/>
      <x:c r="E50" s="6"/>
      <x:c r="F50" s="6"/>
      <x:c r="G50" s="6"/>
      <x:c r="H50" s="6"/>
      <x:c r="I50" s="6"/>
      <x:c r="J50" s="6"/>
      <x:c r="K50" s="6"/>
    </x:row>
    <x:row r="51" ht="23" customHeight="1">
      <x:c r="A51" s="6"/>
      <x:c r="B51" s="6"/>
      <x:c r="C51" s="6"/>
      <x:c r="D51" s="6"/>
      <x:c r="E51" s="6"/>
      <x:c r="F51" s="6"/>
      <x:c r="G51" s="6"/>
      <x:c r="H51" s="6"/>
      <x:c r="I51" s="6"/>
      <x:c r="J51" s="6"/>
      <x:c r="K51" s="6"/>
    </x:row>
    <x:row r="52" ht="23" customHeight="1">
      <x:c r="A52" s="6"/>
      <x:c r="B52" s="6"/>
      <x:c r="C52" s="6"/>
      <x:c r="D52" s="6"/>
      <x:c r="E52" s="6"/>
      <x:c r="F52" s="6"/>
      <x:c r="G52" s="6"/>
      <x:c r="H52" s="6"/>
      <x:c r="I52" s="6"/>
      <x:c r="J52" s="6"/>
      <x:c r="K52" s="6"/>
    </x:row>
  </x:sheetData>
  <x:mergeCells>
    <x:mergeCell ref="A1:K2"/>
    <x:mergeCell ref="A3:K3"/>
    <x:mergeCell ref="A5:C5"/>
    <x:mergeCell ref="D5:F5"/>
    <x:mergeCell ref="G5:I5"/>
    <x:mergeCell ref="J5:K5"/>
    <x:mergeCell ref="A6:C6"/>
    <x:mergeCell ref="D6:F6"/>
    <x:mergeCell ref="G6:I6"/>
    <x:mergeCell ref="J6:K6"/>
    <x:mergeCell ref="A7:C7"/>
    <x:mergeCell ref="D7:F7"/>
    <x:mergeCell ref="G7:I7"/>
    <x:mergeCell ref="J7:K7"/>
    <x:mergeCell ref="A8:C8"/>
    <x:mergeCell ref="D8:F8"/>
    <x:mergeCell ref="G8:I8"/>
    <x:mergeCell ref="J8:K8"/>
    <x:mergeCell ref="A43:K45"/>
    <x:mergeCell ref="A47:K49"/>
  </x:mergeCells>
  <x:pageMargins left="0.7" right="0.7" top="0.75" bottom="0.75" header="0.3" footer="0.3"/>
</x:worksheet>
</file>

<file path=xl/worksheets/sheet10.xml><?xml version="1.0" encoding="utf-8"?>
<x:worksheet xmlns:x="http://schemas.openxmlformats.org/spreadsheetml/2006/main">
  <x:sheetFormatPr defaultRowHeight="15"/>
  <x:cols>
    <x:col min="1" max="1" width="8" hidden="0" customWidth="1"/>
    <x:col min="2" max="2" width="34" hidden="0" customWidth="1"/>
    <x:col min="3" max="3" width="40" hidden="0" customWidth="1"/>
    <x:col min="4" max="4" width="40" hidden="0" customWidth="1"/>
    <x:col min="5" max="5" width="18" hidden="0" customWidth="1"/>
  </x:cols>
  <x:sheetData>
    <x:row r="1" ht="25" customHeight="1">
      <x:c r="A1" s="9" t="str">
        <x:v>METHOD, SOURCES &amp; CRITICAL CHECKS</x:v>
      </x:c>
      <x:c r="B1" s="9"/>
      <x:c r="C1" s="9"/>
      <x:c r="D1" s="9"/>
      <x:c r="E1" s="9"/>
    </x:row>
    <x:row r="2" ht="25" customHeight="1">
      <x:c r="A2" s="9"/>
      <x:c r="B2" s="9"/>
      <x:c r="C2" s="9"/>
      <x:c r="D2" s="9"/>
      <x:c r="E2" s="9"/>
    </x:row>
    <x:row r="3" ht="38" customHeight="1">
      <x:c r="A3" s="12" t="str">
        <x:v>Primary guidance supports the due-diligence questions. It does not endorse the scores, weights or agencies.</x:v>
      </x:c>
      <x:c r="B3" s="12"/>
      <x:c r="C3" s="12"/>
      <x:c r="D3" s="12"/>
      <x:c r="E3" s="12"/>
    </x:row>
    <x:row r="4" ht="23" customHeight="1">
      <x:c r="A4" s="6"/>
      <x:c r="B4" s="6"/>
      <x:c r="C4" s="6"/>
      <x:c r="D4" s="6"/>
      <x:c r="E4" s="6"/>
    </x:row>
    <x:row r="5" ht="32" customHeight="1">
      <x:c r="A5" s="9" t="str">
        <x:v>ID</x:v>
      </x:c>
      <x:c r="B5" s="9" t="str">
        <x:v>Source</x:v>
      </x:c>
      <x:c r="C5" s="9" t="str">
        <x:v>URL</x:v>
      </x:c>
      <x:c r="D5" s="9" t="str">
        <x:v>Why it is here / limit</x:v>
      </x:c>
      <x:c r="E5" s="9" t="str">
        <x:v>Checked</x:v>
      </x:c>
    </x:row>
    <x:row r="6" ht="83" customHeight="1">
      <x:c r="A6" s="28" t="str">
        <x:v>S1</x:v>
      </x:c>
      <x:c r="B6" s="28" t="str">
        <x:v>Google: Email sender guidelines</x:v>
      </x:c>
      <x:c r="C6" s="28" t="str">
        <x:v>https://support.google.com/mail/answer/81126?hl=en</x:v>
      </x:c>
      <x:c r="D6" s="28" t="str">
        <x:v>Sender controls. Google's requirements are provider- and sender-specific; this scorecard does not set a universal safe sending limit.</x:v>
      </x:c>
      <x:c r="E6" s="28" t="str">
        <x:v>2026-09-26</x:v>
      </x:c>
    </x:row>
    <x:row r="7" ht="83" customHeight="1">
      <x:c r="A7" s="6" t="str">
        <x:v>S2</x:v>
      </x:c>
      <x:c r="B7" s="6" t="str">
        <x:v>FTC: CAN-SPAM compliance guide</x:v>
      </x:c>
      <x:c r="C7" s="6" t="str">
        <x:v>https://www.ftc.gov/business-guidance/resources/can-spam-act-compliance-guide-business</x:v>
      </x:c>
      <x:c r="D7" s="6" t="str">
        <x:v>US commercial-email due diligence: truthful information, opt-outs and responsibility. Not a global legal checklist.</x:v>
      </x:c>
      <x:c r="E7" s="6" t="str">
        <x:v>2026-09-26</x:v>
      </x:c>
    </x:row>
    <x:row r="8" ht="83" customHeight="1">
      <x:c r="A8" s="28" t="str">
        <x:v>S3</x:v>
      </x:c>
      <x:c r="B8" s="28" t="str">
        <x:v>ICO: Business-to-business marketing</x:v>
      </x:c>
      <x:c r="C8" s="28" t="str">
        <x:v>https://ico.org.uk/for-organisations/direct-marketing-and-privacy-and-electronic-communications/business-to-business-marketing/</x:v>
      </x:c>
      <x:c r="D8" s="28" t="str">
        <x:v>UK data and channel due diligence. Rules vary by channel and recipient type. The ICO flags this guidance as under review.</x:v>
      </x:c>
      <x:c r="E8" s="28" t="str">
        <x:v>2026-09-26</x:v>
      </x:c>
    </x:row>
    <x:row r="9" ht="83" customHeight="1">
      <x:c r="A9" s="6" t="str">
        <x:v>S4</x:v>
      </x:c>
      <x:c r="B9" s="6" t="str">
        <x:v>LeadScorer: Appointment setting costs</x:v>
      </x:c>
      <x:c r="C9" s="6" t="str">
        <x:v>https://www.leadscorer.co/resources/appointment-setting-costs</x:v>
      </x:c>
      <x:c r="D9" s="6" t="str">
        <x:v>Related reading on billing units and total cost. First-party guidance, not independent vendor evidence.</x:v>
      </x:c>
      <x:c r="E9" s="6" t="str">
        <x:v>2026-09-26</x:v>
      </x:c>
    </x:row>
    <x:row r="10" ht="83" customHeight="1">
      <x:c r="A10" s="28" t="str">
        <x:v>S5</x:v>
      </x:c>
      <x:c r="B10" s="28" t="str">
        <x:v>LeadScorer: Qualified appointment definition</x:v>
      </x:c>
      <x:c r="C10" s="28" t="str">
        <x:v>https://www.leadscorer.co/resources/what-is-a-qualified-appointment</x:v>
      </x:c>
      <x:c r="D10" s="28" t="str">
        <x:v>Related reading on written qualification and exclusions. Apply the same requirements to LeadScorer.</x:v>
      </x:c>
      <x:c r="E10" s="28" t="str">
        <x:v>2026-09-26</x:v>
      </x:c>
    </x:row>
    <x:row r="11" ht="83" customHeight="1">
      <x:c r="A11" s="6" t="str">
        <x:v>S6</x:v>
      </x:c>
      <x:c r="B11" s="6" t="str">
        <x:v>LeadScorer: Meeting handoff example</x:v>
      </x:c>
      <x:c r="C11" s="6" t="str">
        <x:v>https://www.leadscorer.co/resources/qualified-meeting-handoff</x:v>
      </x:c>
      <x:c r="D11" s="6" t="str">
        <x:v>Related reading on context-rich handoffs. Published examples are illustrative, not proof of a vendor's delivery.</x:v>
      </x:c>
      <x:c r="E11" s="6" t="str">
        <x:v>2026-09-26</x:v>
      </x:c>
    </x:row>
    <x:row r="12" ht="23" customHeight="1">
      <x:c r="A12" s="6"/>
      <x:c r="B12" s="6"/>
      <x:c r="C12" s="6"/>
      <x:c r="D12" s="6"/>
      <x:c r="E12" s="6"/>
    </x:row>
    <x:row r="13" ht="23" customHeight="1">
      <x:c r="A13" s="6"/>
      <x:c r="B13" s="6"/>
      <x:c r="C13" s="6"/>
      <x:c r="D13" s="6"/>
      <x:c r="E13" s="6"/>
    </x:row>
    <x:row r="14" ht="24" customHeight="1">
      <x:c r="A14" s="20" t="str">
        <x:v>Original methodology: proposed weights, thresholds, anchors and evidence caps were created for this LeadScorer resource. They are not industry averages or a validated prediction model. Evidence quality, incomplete coverage and critical checks are displayed separately to avoid false precision.</x:v>
      </x:c>
      <x:c r="B14" s="20"/>
      <x:c r="C14" s="20"/>
      <x:c r="D14" s="20"/>
      <x:c r="E14" s="20"/>
    </x:row>
    <x:row r="15" ht="24" customHeight="1">
      <x:c r="A15" s="20"/>
      <x:c r="B15" s="20"/>
      <x:c r="C15" s="20"/>
      <x:c r="D15" s="20"/>
      <x:c r="E15" s="20"/>
    </x:row>
    <x:row r="16" ht="24" customHeight="1">
      <x:c r="A16" s="20"/>
      <x:c r="B16" s="20"/>
      <x:c r="C16" s="20"/>
      <x:c r="D16" s="20"/>
      <x:c r="E16" s="20"/>
    </x:row>
    <x:row r="17" ht="23" customHeight="1">
      <x:c r="A17" s="6"/>
      <x:c r="B17" s="6"/>
      <x:c r="C17" s="6"/>
      <x:c r="D17" s="6"/>
      <x:c r="E17" s="6"/>
    </x:row>
    <x:row r="18" ht="30" customHeight="1">
      <x:c r="A18" s="9" t="str">
        <x:v>CRITICAL CHECK CONDITIONS</x:v>
      </x:c>
      <x:c r="B18" s="9"/>
      <x:c r="C18" s="9"/>
      <x:c r="D18" s="9"/>
      <x:c r="E18" s="9"/>
    </x:row>
    <x:row r="19" ht="32" customHeight="1">
      <x:c r="A19" s="9" t="str">
        <x:v>ID</x:v>
      </x:c>
      <x:c r="B19" s="9" t="str">
        <x:v>Check</x:v>
      </x:c>
      <x:c r="C19" s="9" t="str">
        <x:v>Pass only when</x:v>
      </x:c>
      <x:c r="D19" s="9" t="str">
        <x:v>When to resolve / fail</x:v>
      </x:c>
      <x:c r="E19" s="9" t="str">
        <x:v>Applies</x:v>
      </x:c>
    </x:row>
    <x:row r="20" ht="94" customHeight="1">
      <x:c r="A20" s="28" t="str">
        <x:v>G1</x:v>
      </x:c>
      <x:c r="B20" s="28" t="str">
        <x:v>Qualification and billing agreed</x:v>
      </x:c>
      <x:c r="C20" s="28" t="str">
        <x:v>Written qualification, exclusions, measured outcomes and billing trigger are understood and accepted.</x:v>
      </x:c>
      <x:c r="D20" s="28" t="str">
        <x:v>Missing or conflicting definitions must be fixed before launch.</x:v>
      </x:c>
      <x:c r="E20" s="28" t="str">
        <x:v>All agencies</x:v>
      </x:c>
    </x:row>
    <x:row r="21" ht="94" customHeight="1">
      <x:c r="A21" s="6" t="str">
        <x:v>G2</x:v>
      </x:c>
      <x:c r="B21" s="6" t="str">
        <x:v>Truthful outreach and claims</x:v>
      </x:c>
      <x:c r="C21" s="6" t="str">
        <x:v>No fabricated identity, false claims, deceptive meeting pretext or unapproved material promises.</x:v>
      </x:c>
      <x:c r="D21" s="6" t="str">
        <x:v>Unclear approvals need review; confirmed deception is a fail.</x:v>
      </x:c>
      <x:c r="E21" s="6" t="str">
        <x:v>All agencies</x:v>
      </x:c>
    </x:row>
    <x:row r="22" ht="94" customHeight="1">
      <x:c r="A22" s="28" t="str">
        <x:v>G3</x:v>
      </x:c>
      <x:c r="B22" s="28" t="str">
        <x:v>Data use and opt-outs addressed</x:v>
      </x:c>
      <x:c r="C22" s="28" t="str">
        <x:v>Appropriate market/channel review, suppression handling and accountable owners are in place.</x:v>
      </x:c>
      <x:c r="D22" s="28" t="str">
        <x:v>Missing review is unresolved, not proof of illegality; refusal to respect applicable obligations is a fail.</x:v>
      </x:c>
      <x:c r="E22" s="28" t="str">
        <x:v>All agencies</x:v>
      </x:c>
    </x:row>
    <x:row r="23" ht="94" customHeight="1">
      <x:c r="A23" s="6" t="str">
        <x:v>G4</x:v>
      </x:c>
      <x:c r="B23" s="6" t="str">
        <x:v>Fees and commitment accepted</x:v>
      </x:c>
      <x:c r="C23" s="6" t="str">
        <x:v>Total charges, minimum commitment, renewal, notice, credits and dispute terms are clear and acceptable.</x:v>
      </x:c>
      <x:c r="D23" s="6" t="str">
        <x:v>Unexplained costs or unacceptable contractual exposure must be resolved.</x:v>
      </x:c>
      <x:c r="E23" s="6" t="str">
        <x:v>All agencies</x:v>
      </x:c>
    </x:row>
    <x:row r="24" ht="94" customHeight="1">
      <x:c r="A24" s="28" t="str">
        <x:v>G5</x:v>
      </x:c>
      <x:c r="B24" s="28" t="str">
        <x:v>Material evidence is credible</x:v>
      </x:c>
      <x:c r="C24" s="28" t="str">
        <x:v>Material claims checked so far have no unresolved contradiction or evidence of fabrication.</x:v>
      </x:c>
      <x:c r="D24" s="28" t="str">
        <x:v>An unverified claim is unresolved; confirmed falsification is a fail.</x:v>
      </x:c>
      <x:c r="E24" s="28" t="str">
        <x:v>All agencies</x:v>
      </x:c>
    </x:row>
    <x:row r="25" ht="94" customHeight="1">
      <x:c r="A25" s="6" t="str">
        <x:v>G6</x:v>
      </x:c>
      <x:c r="B25" s="6" t="str">
        <x:v>Critical access and exit protected</x:v>
      </x:c>
      <x:c r="C25" s="6" t="str">
        <x:v>Critical data access, security duties and a workable exit/handover are agreed, with licence limits disclosed.</x:v>
      </x:c>
      <x:c r="D25" s="6" t="str">
        <x:v>Unacceptable access, security or continuity risks must be resolved.</x:v>
      </x:c>
      <x:c r="E25" s="6" t="str">
        <x:v>All agencies</x:v>
      </x:c>
    </x:row>
    <x:row r="26" ht="23" customHeight="1">
      <x:c r="A26" s="6"/>
      <x:c r="B26" s="6"/>
      <x:c r="C26" s="6"/>
      <x:c r="D26" s="6"/>
      <x:c r="E26" s="6"/>
    </x:row>
    <x:row r="27" ht="23" customHeight="1">
      <x:c r="A27" s="6"/>
      <x:c r="B27" s="6"/>
      <x:c r="C27" s="6"/>
      <x:c r="D27" s="6"/>
      <x:c r="E27" s="6"/>
    </x:row>
    <x:row r="28" ht="24" customHeight="1">
      <x:c r="A28" s="20" t="str">
        <x:v>Legal scope: the source list is not a worldwide compliance checklist. Review the actual markets, recipient types, channels, data uses and platform terms with qualified advisers. The UK ICO flags its B2B guidance as under review. Re-check live primary sources before relying on them.</x:v>
      </x:c>
      <x:c r="B28" s="20"/>
      <x:c r="C28" s="20"/>
      <x:c r="D28" s="20"/>
      <x:c r="E28" s="20"/>
    </x:row>
    <x:row r="29" ht="24" customHeight="1">
      <x:c r="A29" s="20"/>
      <x:c r="B29" s="20"/>
      <x:c r="C29" s="20"/>
      <x:c r="D29" s="20"/>
      <x:c r="E29" s="20"/>
    </x:row>
    <x:row r="30" ht="24" customHeight="1">
      <x:c r="A30" s="20"/>
      <x:c r="B30" s="20"/>
      <x:c r="C30" s="20"/>
      <x:c r="D30" s="20"/>
      <x:c r="E30" s="20"/>
    </x:row>
    <x:row r="31" ht="23" customHeight="1">
      <x:c r="A31" s="6"/>
      <x:c r="B31" s="6"/>
      <x:c r="C31" s="6"/>
      <x:c r="D31" s="6"/>
      <x:c r="E31" s="6"/>
    </x:row>
    <x:row r="32" ht="24" customHeight="1">
      <x:c r="A32" s="18" t="str">
        <x:v>Evidence handling: store references or links rather than confidential prospect records. A contract can be verified for its wording, but this does not prove future delivery. A reference or historical result also does not guarantee future performance.</x:v>
      </x:c>
      <x:c r="B32" s="18"/>
      <x:c r="C32" s="18"/>
      <x:c r="D32" s="18"/>
      <x:c r="E32" s="18"/>
    </x:row>
    <x:row r="33" ht="24" customHeight="1">
      <x:c r="A33" s="18"/>
      <x:c r="B33" s="18"/>
      <x:c r="C33" s="18"/>
      <x:c r="D33" s="18"/>
      <x:c r="E33" s="18"/>
    </x:row>
    <x:row r="34" ht="24" customHeight="1">
      <x:c r="A34" s="18"/>
      <x:c r="B34" s="18"/>
      <x:c r="C34" s="18"/>
      <x:c r="D34" s="18"/>
      <x:c r="E34" s="18"/>
    </x:row>
    <x:row r="35" ht="23" customHeight="1">
      <x:c r="A35" s="6"/>
      <x:c r="B35" s="6"/>
      <x:c r="C35" s="6"/>
      <x:c r="D35" s="6"/>
      <x:c r="E35" s="6"/>
    </x:row>
    <x:row r="36" ht="24" customHeight="1">
      <x:c r="A36" s="12" t="str">
        <x:v>Model limits: zero-weight exclusions apply globally. Cost inputs are scenario assumptions with no automatic industry defaults. No actual agency is pre-scored. The fictional example is educational. Internal time, taxes, FX and extra contractual obligations count only if entered.</x:v>
      </x:c>
      <x:c r="B36" s="12"/>
      <x:c r="C36" s="12"/>
      <x:c r="D36" s="12"/>
      <x:c r="E36" s="12"/>
    </x:row>
    <x:row r="37" ht="24" customHeight="1">
      <x:c r="A37" s="12"/>
      <x:c r="B37" s="12"/>
      <x:c r="C37" s="12"/>
      <x:c r="D37" s="12"/>
      <x:c r="E37" s="12"/>
    </x:row>
    <x:row r="38" ht="24" customHeight="1">
      <x:c r="A38" s="12"/>
      <x:c r="B38" s="12"/>
      <x:c r="C38" s="12"/>
      <x:c r="D38" s="12"/>
      <x:c r="E38" s="12"/>
    </x:row>
    <x:row r="39" ht="23" customHeight="1">
      <x:c r="A39" s="6"/>
      <x:c r="B39" s="6"/>
      <x:c r="C39" s="6"/>
      <x:c r="D39" s="6"/>
      <x:c r="E39" s="6"/>
    </x:row>
    <x:row r="40" ht="23" customHeight="1">
      <x:c r="A40" s="6"/>
      <x:c r="B40" s="6"/>
      <x:c r="C40" s="6"/>
      <x:c r="D40" s="6"/>
      <x:c r="E40" s="6"/>
    </x:row>
    <x:row r="41" ht="23" customHeight="1">
      <x:c r="A41" s="6"/>
      <x:c r="B41" s="6"/>
      <x:c r="C41" s="6"/>
      <x:c r="D41" s="6"/>
      <x:c r="E41" s="6"/>
    </x:row>
    <x:row r="42" ht="23" customHeight="1">
      <x:c r="A42" s="6"/>
      <x:c r="B42" s="6"/>
      <x:c r="C42" s="6"/>
      <x:c r="D42" s="6"/>
      <x:c r="E42" s="6"/>
    </x:row>
  </x:sheetData>
  <x:mergeCells>
    <x:mergeCell ref="A1:E2"/>
    <x:mergeCell ref="A3:E3"/>
    <x:mergeCell ref="A14:E16"/>
    <x:mergeCell ref="A18:E18"/>
    <x:mergeCell ref="A28:E30"/>
    <x:mergeCell ref="A32:E34"/>
    <x:mergeCell ref="A36:E38"/>
  </x:mergeCells>
  <x:pageMargins left="0.7" right="0.7" top="0.75" bottom="0.75" header="0.3" footer="0.3"/>
</x:worksheet>
</file>