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92633eda54a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1bfb9fad818e4876"/>
    <x:sheet xmlns:r="http://schemas.openxmlformats.org/officeDocument/2006/relationships" name="Rule analysis" sheetId="2" r:id="Rfc44d1c01f8f47c2"/>
    <x:sheet xmlns:r="http://schemas.openxmlformats.org/officeDocument/2006/relationships" name="Buyer case" sheetId="3" r:id="Rac94a1ff80374afd"/>
    <x:sheet xmlns:r="http://schemas.openxmlformats.org/officeDocument/2006/relationships" name="Claim funding" sheetId="4" r:id="R3b8d841c8da1449f"/>
    <x:sheet xmlns:r="http://schemas.openxmlformats.org/officeDocument/2006/relationships" name="13 week cash" sheetId="5" r:id="R148a6c313890470e"/>
    <x:sheet xmlns:r="http://schemas.openxmlformats.org/officeDocument/2006/relationships" name="Provider pricing" sheetId="6" r:id="R239cafe486a24a17"/>
    <x:sheet xmlns:r="http://schemas.openxmlformats.org/officeDocument/2006/relationships" name="Meeting gate" sheetId="7" r:id="R9d7f9f670bf44865"/>
    <x:sheet xmlns:r="http://schemas.openxmlformats.org/officeDocument/2006/relationships" name="Campaign brief" sheetId="8" r:id="Rf165c4be2fe24997"/>
    <x:sheet xmlns:r="http://schemas.openxmlformats.org/officeDocument/2006/relationships" name="Accounts" sheetId="9" r:id="Rce489f6398454503"/>
    <x:sheet xmlns:r="http://schemas.openxmlformats.org/officeDocument/2006/relationships" name="Promo evidence" sheetId="10" r:id="R79b8df0c903d4415"/>
    <x:sheet xmlns:r="http://schemas.openxmlformats.org/officeDocument/2006/relationships" name="Measurement" sheetId="11" r:id="R41864dde2c264e4b"/>
    <x:sheet xmlns:r="http://schemas.openxmlformats.org/officeDocument/2006/relationships" name="Pursuit" sheetId="12" r:id="R8ab032af0b0c40e9"/>
    <x:sheet xmlns:r="http://schemas.openxmlformats.org/officeDocument/2006/relationships" name="Sources" sheetId="13" r:id="Rb21d747b31c9441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8">
    <x:numFmt numFmtId="200" formatCode="0.0%"/>
    <x:numFmt numFmtId="201" formatCode="#,##0"/>
    <x:numFmt numFmtId="202" formatCode="0%"/>
    <x:numFmt numFmtId="203" formatCode="&quot;AED &quot;#,##0;(&quot;AED &quot;#,##0);&quot;AED &quot;0"/>
    <x:numFmt numFmtId="204" formatCode="&quot;AED &quot;#,##0.00"/>
    <x:numFmt numFmtId="205" formatCode="0.000&quot;x&quot;"/>
    <x:numFmt numFmtId="206" formatCode="dd-mmm-yyyy"/>
    <x:numFmt numFmtId="207" formatCode="0.00"/>
  </x:numFmts>
  <x:fonts count="8">
    <x:font>
      <x:sz val="11"/>
      <x:name val="Carlito"/>
    </x:font>
    <x:font>
      <x:sz val="10"/>
      <x:color rgb="FF182530"/>
      <x:name val="Arial"/>
    </x:font>
    <x:font>
      <x:b/>
      <x:sz val="15"/>
      <x:color rgb="FF182530"/>
      <x:name val="Arial"/>
    </x:font>
    <x:font>
      <x:i/>
      <x:sz val="10"/>
      <x:color rgb="FF52616C"/>
      <x:name val="Arial"/>
    </x:font>
    <x:font>
      <x:b/>
      <x:sz val="10"/>
      <x:color rgb="FFFFFFFF"/>
      <x:name val="Arial"/>
    </x:font>
    <x:font>
      <x:sz val="10"/>
      <x:color rgb="FF000000"/>
      <x:name val="Arial"/>
    </x:font>
    <x:font>
      <x:sz val="10"/>
      <x:color rgb="FF0000FF"/>
      <x:name val="Arial"/>
    </x:font>
    <x:font>
      <x:sz val="10"/>
      <x:color rgb="FF00800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2530"/>
      </x:patternFill>
    </x:fill>
    <x:fill>
      <x:patternFill patternType="solid">
        <x:fgColor rgb="FFFFF1C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3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vertical="center" wrapText="1"/>
    </x:xf>
    <x:xf numFmtId="201" fontId="6" fillId="3" borderId="0" xfId="0" applyNumberFormat="1" applyFont="1" applyFill="1" applyBorder="1" applyAlignment="1">
      <x:alignment vertical="center" wrapText="1"/>
    </x:xf>
    <x:xf numFmtId="204" fontId="6" fillId="3" borderId="0" xfId="0" applyNumberFormat="1" applyFont="1" applyFill="1" applyBorder="1" applyAlignment="1">
      <x:alignment vertical="center" wrapText="1"/>
    </x:xf>
    <x:xf numFmtId="203" fontId="6" fillId="3" borderId="0" xfId="0" applyNumberFormat="1" applyFont="1" applyFill="1" applyBorder="1" applyAlignment="1">
      <x:alignment vertical="center" wrapText="1"/>
    </x:xf>
    <x:xf numFmtId="205" fontId="5" fillId="0" borderId="0" xfId="0" applyNumberFormat="1" applyFont="1" applyFill="1" applyBorder="1" applyAlignment="1">
      <x:alignment vertical="center" wrapText="1"/>
    </x:xf>
    <x:xf numFmtId="201" fontId="5" fillId="0" borderId="0" xfId="0" applyNumberFormat="1" applyFont="1" applyFill="1" applyBorder="1" applyAlignment="1">
      <x:alignment vertical="center" wrapText="1"/>
    </x:xf>
    <x:xf numFmtId="203" fontId="5" fillId="0" borderId="0" xfId="0" applyNumberFormat="1" applyFont="1" applyFill="1" applyBorder="1" applyAlignment="1">
      <x:alignment vertical="center" wrapText="1"/>
    </x:xf>
    <x:xf numFmtId="200" fontId="6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203" fontId="6" fillId="3" borderId="0" xfId="0" applyNumberFormat="1" applyFont="1" applyFill="1" applyBorder="1" applyAlignment="1">
      <x:alignment vertical="center"/>
    </x:xf>
    <x:xf numFmtId="206" fontId="1" fillId="0" borderId="0" xfId="0" applyNumberFormat="1" applyFont="1" applyFill="1" applyBorder="1" applyAlignment="1">
      <x:alignment vertical="center"/>
    </x:xf>
    <x:xf numFmtId="206" fontId="1" fillId="0" borderId="0" xfId="0" applyNumberFormat="1" applyFont="1" applyFill="1" applyBorder="1" applyAlignment="1">
      <x:alignment vertical="center" wrapText="1"/>
    </x:xf>
    <x:xf numFmtId="207" fontId="5" fillId="0" borderId="0" xfId="0" applyNumberFormat="1" applyFont="1" applyFill="1" applyBorder="1" applyAlignment="1">
      <x:alignment vertical="center" wrapText="1"/>
    </x:xf>
    <x:xf numFmtId="203" fontId="7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e9db6d9c074ab9" /><Relationship Type="http://schemas.openxmlformats.org/officeDocument/2006/relationships/theme" Target="/xl/theme/theme1.xml" Id="Rf4f6d7d40a264ec5" /><Relationship Type="http://schemas.openxmlformats.org/officeDocument/2006/relationships/sharedStrings" Target="/xl/sharedStrings.xml" Id="Rc0d0da4e72d0422c" /><Relationship Type="http://schemas.openxmlformats.org/officeDocument/2006/relationships/worksheet" Target="/xl/worksheets/sheet1.xml" Id="R1bfb9fad818e4876" /><Relationship Type="http://schemas.openxmlformats.org/officeDocument/2006/relationships/worksheet" Target="/xl/worksheets/sheet2.xml" Id="Rfc44d1c01f8f47c2" /><Relationship Type="http://schemas.openxmlformats.org/officeDocument/2006/relationships/worksheet" Target="/xl/worksheets/sheet3.xml" Id="Rac94a1ff80374afd" /><Relationship Type="http://schemas.openxmlformats.org/officeDocument/2006/relationships/worksheet" Target="/xl/worksheets/sheet4.xml" Id="R3b8d841c8da1449f" /><Relationship Type="http://schemas.openxmlformats.org/officeDocument/2006/relationships/worksheet" Target="/xl/worksheets/sheet5.xml" Id="R148a6c313890470e" /><Relationship Type="http://schemas.openxmlformats.org/officeDocument/2006/relationships/worksheet" Target="/xl/worksheets/sheet6.xml" Id="R239cafe486a24a17" /><Relationship Type="http://schemas.openxmlformats.org/officeDocument/2006/relationships/worksheet" Target="/xl/worksheets/sheet7.xml" Id="R9d7f9f670bf44865" /><Relationship Type="http://schemas.openxmlformats.org/officeDocument/2006/relationships/worksheet" Target="/xl/worksheets/sheet8.xml" Id="Rf165c4be2fe24997" /><Relationship Type="http://schemas.openxmlformats.org/officeDocument/2006/relationships/worksheet" Target="/xl/worksheets/sheet9.xml" Id="Rce489f6398454503" /><Relationship Type="http://schemas.openxmlformats.org/officeDocument/2006/relationships/worksheet" Target="/xl/worksheets/sheet10.xml" Id="R79b8df0c903d4415" /><Relationship Type="http://schemas.openxmlformats.org/officeDocument/2006/relationships/worksheet" Target="/xl/worksheets/sheet11.xml" Id="R41864dde2c264e4b" /><Relationship Type="http://schemas.openxmlformats.org/officeDocument/2006/relationships/worksheet" Target="/xl/worksheets/sheet12.xml" Id="R8ab032af0b0c40e9" /><Relationship Type="http://schemas.openxmlformats.org/officeDocument/2006/relationships/worksheet" Target="/xl/worksheets/sheet13.xml" Id="Rb21d747b31c9441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9" hidden="0" customWidth="1"/>
    <x:col min="2" max="2" width="23" hidden="0" customWidth="1"/>
    <x:col min="3" max="3" width="84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32" customHeight="1">
      <x:c r="A2" s="3" t="str">
        <x:v>Gulf shopper promotion: working workbook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6" customHeight="1">
      <x:c r="A3" s="4" t="str">
        <x:v>Research edition / 16 October 2026. Amber inputs; blue financial inputs; formulas black; links green.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35" customHeight="1">
      <x:c r="A5" s="7" t="str">
        <x:v>Decision</x:v>
      </x:c>
      <x:c r="B5" s="7" t="str">
        <x:v>Fictional result</x:v>
      </x:c>
      <x:c r="C5" s="7" t="str">
        <x:v>Interpretation</x:v>
      </x:c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37" customHeight="1">
      <x:c r="A6" s="10" t="str">
        <x:v>Buyer net incremental contribution</x:v>
      </x:c>
      <x:c r="B6" s="24" t="n">
        <x:f>'Buyer case'!B24</x:f>
        <x:v>25000</x:v>
      </x:c>
      <x:c r="C6" s="10" t="str">
        <x:v>Buyer case: after all campaign costs.</x:v>
      </x:c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37" customHeight="1">
      <x:c r="A7" s="10" t="str">
        <x:v>Buyer ROI</x:v>
      </x:c>
      <x:c r="B7" s="12" t="n">
        <x:f>'Buyer case'!B25</x:f>
        <x:v>0.38461538461538464</x:v>
      </x:c>
      <x:c r="C7" s="10" t="str">
        <x:v>Net incremental contribution / campaign cost.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37" customHeight="1">
      <x:c r="A8" s="10" t="str">
        <x:v>Expected claim funding gap</x:v>
      </x:c>
      <x:c r="B8" s="24" t="n">
        <x:f>'Claim funding'!B24</x:f>
        <x:v>9600</x:v>
      </x:c>
      <x:c r="C8" s="10" t="str">
        <x:v>Additional expected funds required.</x:v>
      </x:c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 ht="37" customHeight="1">
      <x:c r="A9" s="10" t="str">
        <x:v>Maximum claim funding gap</x:v>
      </x:c>
      <x:c r="B9" s="24" t="n">
        <x:f>'Claim funding'!B25</x:f>
        <x:v>102000</x:v>
      </x:c>
      <x:c r="C9" s="10" t="str">
        <x:v>Documented one-use cap, not expected redemption.</x:v>
      </x:c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</x:row>
    <x:row r="10" ht="37" customHeight="1">
      <x:c r="A10" s="10" t="str">
        <x:v>Peak additional cash needed</x:v>
      </x:c>
      <x:c r="B10" s="24" t="n">
        <x:f>'13 week cash'!F24</x:f>
        <x:v>20000</x:v>
      </x:c>
      <x:c r="C10" s="10" t="str">
        <x:v>Thirteen weeks; deficit before any top-up.</x:v>
      </x:c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</x:row>
    <x:row r="11" ht="37" customHeight="1">
      <x:c r="A11" s="10" t="str">
        <x:v>Provider programme contribution</x:v>
      </x:c>
      <x:c r="B11" s="24" t="n">
        <x:f>'Provider pricing'!B14</x:f>
        <x:v>25000</x:v>
      </x:c>
      <x:c r="C11" s="10" t="str">
        <x:v>Before acquisition and overhead.</x:v>
      </x:c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</x:row>
    <x:row r="12" ht="37" customHeight="1">
      <x:c r="A12" s="10" t="str">
        <x:v>Expected cohort wins</x:v>
      </x:c>
      <x:c r="B12" s="32" t="n">
        <x:f>Pursuit!B25</x:f>
        <x:v>0.27</x:v>
      </x:c>
      <x:c r="C12" s="10" t="str">
        <x:v>Conditional planning assumptions.</x:v>
      </x:c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</x:row>
    <x:row r="13" ht="37" customHeight="1">
      <x:c r="A13" s="10" t="str">
        <x:v>Expected cohort contribution</x:v>
      </x:c>
      <x:c r="B13" s="24" t="n">
        <x:f>Pursuit!B28</x:f>
        <x:v>750</x:v>
      </x:c>
      <x:c r="C13" s="10" t="str">
        <x:v>After acquisition once.</x:v>
      </x:c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</x:row>
    <x:row r="14" ht="26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</x:row>
    <x:row r="15" ht="26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</x:row>
    <x:row r="16" ht="35" customHeight="1">
      <x:c r="A16" s="7" t="str">
        <x:v>Working area</x:v>
      </x:c>
      <x:c r="B16" s="7" t="str">
        <x:v>Purpose</x:v>
      </x:c>
      <x:c r="C16" s="7" t="str">
        <x:v>Use</x:v>
      </x:c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</x:row>
    <x:row r="17" ht="37" customHeight="1">
      <x:c r="A17" s="10" t="str">
        <x:v>Rule analysis</x:v>
      </x:c>
      <x:c r="B17" s="10" t="str">
        <x:v>Open tab</x:v>
      </x:c>
      <x:c r="C17" s="10" t="str">
        <x:v>Replace fictional inputs or complete the blank register.</x:v>
      </x:c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</x:row>
    <x:row r="18" ht="37" customHeight="1">
      <x:c r="A18" s="10" t="str">
        <x:v>Buyer case</x:v>
      </x:c>
      <x:c r="B18" s="10" t="str">
        <x:v>Open tab</x:v>
      </x:c>
      <x:c r="C18" s="10" t="str">
        <x:v>Replace fictional inputs or complete the blank register.</x:v>
      </x:c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</x:row>
    <x:row r="19" ht="37" customHeight="1">
      <x:c r="A19" s="10" t="str">
        <x:v>Claim funding</x:v>
      </x:c>
      <x:c r="B19" s="10" t="str">
        <x:v>Open tab</x:v>
      </x:c>
      <x:c r="C19" s="10" t="str">
        <x:v>Replace fictional inputs or complete the blank register.</x:v>
      </x:c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</x:row>
    <x:row r="20" ht="37" customHeight="1">
      <x:c r="A20" s="10" t="str">
        <x:v>13 week cash</x:v>
      </x:c>
      <x:c r="B20" s="10" t="str">
        <x:v>Open tab</x:v>
      </x:c>
      <x:c r="C20" s="10" t="str">
        <x:v>Replace fictional inputs or complete the blank register.</x:v>
      </x:c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</x:row>
    <x:row r="21" ht="37" customHeight="1">
      <x:c r="A21" s="10" t="str">
        <x:v>Provider pricing</x:v>
      </x:c>
      <x:c r="B21" s="10" t="str">
        <x:v>Open tab</x:v>
      </x:c>
      <x:c r="C21" s="10" t="str">
        <x:v>Replace fictional inputs or complete the blank register.</x:v>
      </x:c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</x:row>
    <x:row r="22" ht="37" customHeight="1">
      <x:c r="A22" s="10" t="str">
        <x:v>Meeting gate</x:v>
      </x:c>
      <x:c r="B22" s="10" t="str">
        <x:v>Open tab</x:v>
      </x:c>
      <x:c r="C22" s="10" t="str">
        <x:v>Replace fictional inputs or complete the blank register.</x:v>
      </x:c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 ht="37" customHeight="1">
      <x:c r="A23" s="10" t="str">
        <x:v>Campaign brief</x:v>
      </x:c>
      <x:c r="B23" s="10" t="str">
        <x:v>Open tab</x:v>
      </x:c>
      <x:c r="C23" s="10" t="str">
        <x:v>Replace fictional inputs or complete the blank register.</x:v>
      </x:c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  <x:row r="24" ht="37" customHeight="1">
      <x:c r="A24" s="10" t="str">
        <x:v>Accounts</x:v>
      </x:c>
      <x:c r="B24" s="10" t="str">
        <x:v>Open tab</x:v>
      </x:c>
      <x:c r="C24" s="10" t="str">
        <x:v>Replace fictional inputs or complete the blank register.</x:v>
      </x:c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 ht="37" customHeight="1">
      <x:c r="A25" s="10" t="str">
        <x:v>Promo evidence</x:v>
      </x:c>
      <x:c r="B25" s="10" t="str">
        <x:v>Open tab</x:v>
      </x:c>
      <x:c r="C25" s="10" t="str">
        <x:v>Replace fictional inputs or complete the blank register.</x:v>
      </x:c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 ht="37" customHeight="1">
      <x:c r="A26" s="10" t="str">
        <x:v>Measurement</x:v>
      </x:c>
      <x:c r="B26" s="10" t="str">
        <x:v>Open tab</x:v>
      </x:c>
      <x:c r="C26" s="10" t="str">
        <x:v>Replace fictional inputs or complete the blank register.</x:v>
      </x:c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 ht="37" customHeight="1">
      <x:c r="A27" s="10" t="str">
        <x:v>Pursuit</x:v>
      </x:c>
      <x:c r="B27" s="10" t="str">
        <x:v>Open tab</x:v>
      </x:c>
      <x:c r="C27" s="10" t="str">
        <x:v>Replace fictional inputs or complete the blank register.</x:v>
      </x:c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37" customHeight="1">
      <x:c r="A28" s="10" t="str">
        <x:v>Sources</x:v>
      </x:c>
      <x:c r="B28" s="10" t="str">
        <x:v>Open tab</x:v>
      </x:c>
      <x:c r="C28" s="10" t="str">
        <x:v>Replace fictional inputs or complete the blank register.</x:v>
      </x:c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 ht="26" customHeight="1">
      <x:c r="A30" s="4" t="str">
        <x:v>GCC means Bahrain, Kuwait, Oman, Qatar, Saudi Arabia and UAE. Public evidence covers UAE and Saudi only.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 ht="26" customHeight="1">
      <x:c r="A32" s="4" t="str">
        <x:v>No client results, representative benchmarks or confirmed prospect demand are claimed.</x:v>
      </x:c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</x:row>
    <x:row r="49" ht="26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</x:row>
    <x:row r="50" ht="26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</x:row>
    <x:row r="51" ht="26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</x:row>
    <x:row r="52" ht="26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</x:row>
    <x:row r="53" ht="26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</x:row>
    <x:row r="54" ht="26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</x:row>
    <x:row r="56" ht="26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</x:row>
    <x:row r="57" ht="26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</x:row>
    <x:row r="58" ht="26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</x:row>
    <x:row r="59" ht="26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</x:row>
    <x:row r="60" ht="26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</x:row>
    <x:row r="61" ht="26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</x:row>
    <x:row r="62" ht="26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</x:row>
    <x:row r="63" ht="26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</x:row>
    <x:row r="64" ht="26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</x:row>
    <x:row r="65" ht="26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</x:row>
    <x:row r="66" ht="26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</x:row>
    <x:row r="67" ht="26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</x:row>
    <x:row r="68" ht="26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</x:row>
    <x:row r="69" ht="26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</x:row>
    <x:row r="70" ht="26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</x:row>
    <x:row r="71" ht="26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</x:row>
    <x:row r="72" ht="26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</x:row>
    <x:row r="73" ht="26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</x:row>
    <x:row r="74" ht="26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</x:row>
    <x:row r="75" ht="26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</x:row>
    <x:row r="76" ht="26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</x:row>
    <x:row r="77" ht="26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</x:row>
    <x:row r="78" ht="26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</x:row>
    <x:row r="79" ht="26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</x:row>
    <x:row r="80" ht="26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</x:row>
    <x:row r="81" ht="26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</x:row>
    <x:row r="82" ht="26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</x:row>
    <x:row r="83" ht="26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</x:row>
    <x:row r="84" ht="26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</x:row>
    <x:row r="85" ht="26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</x:row>
    <x:row r="86" ht="26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</x:row>
    <x:row r="87" ht="26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</x:row>
    <x:row r="88" ht="26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</x:row>
    <x:row r="89" ht="26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</x:row>
    <x:row r="90" ht="26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</x:row>
    <x:row r="91" ht="26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</x:row>
    <x:row r="92" ht="26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</x:row>
    <x:row r="93" ht="26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</x:row>
    <x:row r="94" ht="26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</x:row>
    <x:row r="95" ht="26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</x:row>
    <x:row r="96" ht="26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</x:row>
    <x:row r="97" ht="26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</x:row>
    <x:row r="98" ht="26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</x:row>
    <x:row r="99" ht="26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</x:row>
    <x:row r="100" ht="26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8" hidden="0" customWidth="1"/>
    <x:col min="2" max="2" width="24" hidden="0" customWidth="1"/>
    <x:col min="3" max="3" width="28" hidden="0" customWidth="1"/>
    <x:col min="4" max="4" width="20" hidden="0" customWidth="1"/>
    <x:col min="5" max="5" width="28" hidden="0" customWidth="1"/>
    <x:col min="6" max="6" width="60" hidden="0" customWidth="1"/>
    <x:col min="7" max="7" width="20" hidden="0" customWidth="1"/>
    <x:col min="8" max="8" width="20" hidden="0" customWidth="1"/>
    <x:col min="9" max="9" width="20" hidden="0" customWidth="1"/>
    <x:col min="10" max="10" width="75" hidden="0" customWidth="1"/>
    <x:col min="11" max="11" width="85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32" customHeight="1">
      <x:c r="A2" s="3" t="str">
        <x:v>Observed promotion rules: counts, coding and boundary arithmetic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6" customHeight="1">
      <x:c r="A3" s="4" t="str">
        <x:v>Eight selected UAE / Saudi offers. 1 = visible in reviewed rules; 0 = not coded, not proven absent.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35" customHeight="1">
      <x:c r="A5" s="7" t="str">
        <x:v>Visible requirement</x:v>
      </x:c>
      <x:c r="B5" s="7" t="str">
        <x:v>Count</x:v>
      </x:c>
      <x:c r="C5" s="7" t="str">
        <x:v>Denominator</x:v>
      </x:c>
      <x:c r="D5" s="7" t="str">
        <x:v>Share of set</x:v>
      </x:c>
      <x:c r="E5" s="7" t="str">
        <x:v>Source IDs</x:v>
      </x:c>
      <x:c r="F5" s="7" t="str">
        <x:v>Buyer / useful first output</x:v>
      </x:c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44" customHeight="1">
      <x:c r="A6" s="10" t="str">
        <x:v>Purchase / checkout condition</x:v>
      </x:c>
      <x:c r="B6" s="11" t="n">
        <x:f>COUNTIFS(D18:D25,1)</x:f>
        <x:v>6</x:v>
      </x:c>
      <x:c r="C6" s="11" t="n">
        <x:f>COUNTA(A18:A25)</x:f>
        <x:v>8</x:v>
      </x:c>
      <x:c r="D6" s="12" t="n">
        <x:f>B6/C6</x:f>
        <x:v>0.75</x:v>
      </x:c>
      <x:c r="E6" s="10" t="str">
        <x:v>P01, P02, P04, P05, P06, P07</x:v>
      </x:c>
      <x:c r="F6" s="10" t="str">
        <x:v>Shopper marketing / purchase-proof map</x:v>
      </x:c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44" customHeight="1">
      <x:c r="A7" s="10" t="str">
        <x:v>Monetary spend floor</x:v>
      </x:c>
      <x:c r="B7" s="11" t="n">
        <x:f>COUNTIFS(E18:E25,1)</x:f>
        <x:v>4</x:v>
      </x:c>
      <x:c r="C7" s="11" t="n">
        <x:f>COUNTA(A18:A25)</x:f>
        <x:v>8</x:v>
      </x:c>
      <x:c r="D7" s="12" t="n">
        <x:f>B7/C7</x:f>
        <x:v>0.5</x:v>
      </x:c>
      <x:c r="E7" s="10" t="str">
        <x:v>P01, P05, P06, P07</x:v>
      </x:c>
      <x:c r="F7" s="10" t="str">
        <x:v>Ecommerce / threshold and return tests</x:v>
      </x:c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44" customHeight="1">
      <x:c r="A8" s="10" t="str">
        <x:v>Product-quantity floor</x:v>
      </x:c>
      <x:c r="B8" s="11" t="n">
        <x:f>COUNTIFS(F18:F25,1)</x:f>
        <x:v>1</x:v>
      </x:c>
      <x:c r="C8" s="11" t="n">
        <x:f>COUNTA(A18:A25)</x:f>
        <x:v>8</x:v>
      </x:c>
      <x:c r="D8" s="12" t="n">
        <x:f>B8/C8</x:f>
        <x:v>0.125</x:v>
      </x:c>
      <x:c r="E8" s="10" t="str">
        <x:v>P04</x:v>
      </x:c>
      <x:c r="F8" s="10" t="str">
        <x:v>Retail operations / SKU quantity test</x:v>
      </x:c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 ht="44" customHeight="1">
      <x:c r="A9" s="10" t="str">
        <x:v>Eligible payment card</x:v>
      </x:c>
      <x:c r="B9" s="11" t="n">
        <x:f>COUNTIFS(G18:G25,1)</x:f>
        <x:v>2</x:v>
      </x:c>
      <x:c r="C9" s="11" t="n">
        <x:f>COUNTA(A18:A25)</x:f>
        <x:v>8</x:v>
      </x:c>
      <x:c r="D9" s="12" t="n">
        <x:f>B9/C9</x:f>
        <x:v>0.25</x:v>
      </x:c>
      <x:c r="E9" s="10" t="str">
        <x:v>P05, P07</x:v>
      </x:c>
      <x:c r="F9" s="10" t="str">
        <x:v>Partnerships / payment eligibility map</x:v>
      </x:c>
      <x:c r="G9" s="2"/>
      <x:c r="H9" s="2"/>
      <x:c r="I9" s="2"/>
      <x:c r="J9" s="2"/>
      <x:c r="K9" s="2"/>
      <x:c r="L9" s="2"/>
      <x:c r="M9" s="2"/>
      <x:c r="N9" s="2"/>
      <x:c r="O9" s="2"/>
      <x:c r="P9" s="2"/>
    </x:row>
    <x:row r="10" ht="44" customHeight="1">
      <x:c r="A10" s="10" t="str">
        <x:v>Selected account entitlement</x:v>
      </x:c>
      <x:c r="B10" s="11" t="n">
        <x:f>COUNTIFS(H18:H25,1)</x:f>
        <x:v>2</x:v>
      </x:c>
      <x:c r="C10" s="11" t="n">
        <x:f>COUNTA(A18:A25)</x:f>
        <x:v>8</x:v>
      </x:c>
      <x:c r="D10" s="12" t="n">
        <x:f>B10/C10</x:f>
        <x:v>0.25</x:v>
      </x:c>
      <x:c r="E10" s="10" t="str">
        <x:v>P04, P06</x:v>
      </x:c>
      <x:c r="F10" s="10" t="str">
        <x:v>CRM / account entitlement map</x:v>
      </x:c>
      <x:c r="G10" s="2"/>
      <x:c r="H10" s="2"/>
      <x:c r="I10" s="2"/>
      <x:c r="J10" s="2"/>
      <x:c r="K10" s="2"/>
      <x:c r="L10" s="2"/>
      <x:c r="M10" s="2"/>
      <x:c r="N10" s="2"/>
      <x:c r="O10" s="2"/>
      <x:c r="P10" s="2"/>
    </x:row>
    <x:row r="11" ht="44" customHeight="1">
      <x:c r="A11" s="10" t="str">
        <x:v>Reuse / frequency rule</x:v>
      </x:c>
      <x:c r="B11" s="11" t="n">
        <x:f>COUNTIFS(I18:I25,1)</x:f>
        <x:v>5</x:v>
      </x:c>
      <x:c r="C11" s="11" t="n">
        <x:f>COUNTA(A18:A25)</x:f>
        <x:v>8</x:v>
      </x:c>
      <x:c r="D11" s="12" t="n">
        <x:f>B11/C11</x:f>
        <x:v>0.625</x:v>
      </x:c>
      <x:c r="E11" s="10" t="str">
        <x:v>P01, P02, P03, P04, P07</x:v>
      </x:c>
      <x:c r="F11" s="10" t="str">
        <x:v>Validation / duplicate and limit tests</x:v>
      </x:c>
      <x:c r="G11" s="2"/>
      <x:c r="H11" s="2"/>
      <x:c r="I11" s="2"/>
      <x:c r="J11" s="2"/>
      <x:c r="K11" s="2"/>
      <x:c r="L11" s="2"/>
      <x:c r="M11" s="2"/>
      <x:c r="N11" s="2"/>
      <x:c r="O11" s="2"/>
      <x:c r="P11" s="2"/>
    </x:row>
    <x:row r="12" ht="26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</x:row>
    <x:row r="13" ht="26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</x:row>
    <x:row r="14" ht="26" customHeight="1">
      <x:c r="A14" s="4" t="str">
        <x:v>Source coding below. Features overlap; primary routes do not describe every later redemption step.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</x:row>
    <x:row r="15" ht="26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</x:row>
    <x:row r="16" ht="26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</x:row>
    <x:row r="17" ht="35" customHeight="1">
      <x:c r="A17" s="7" t="str">
        <x:v>ID</x:v>
      </x:c>
      <x:c r="B17" s="7" t="str">
        <x:v>Market</x:v>
      </x:c>
      <x:c r="C17" s="7" t="str">
        <x:v>Primary route</x:v>
      </x:c>
      <x:c r="D17" s="7" t="str">
        <x:v>Purchase condition</x:v>
      </x:c>
      <x:c r="E17" s="7" t="str">
        <x:v>Spend floor</x:v>
      </x:c>
      <x:c r="F17" s="7" t="str">
        <x:v>Quantity floor</x:v>
      </x:c>
      <x:c r="G17" s="7" t="str">
        <x:v>Card rule</x:v>
      </x:c>
      <x:c r="H17" s="7" t="str">
        <x:v>Selected account</x:v>
      </x:c>
      <x:c r="I17" s="7" t="str">
        <x:v>Reuse / frequency</x:v>
      </x:c>
      <x:c r="J17" s="7" t="str">
        <x:v>Coding basis</x:v>
      </x:c>
      <x:c r="K17" s="7" t="str">
        <x:v>Public source</x:v>
      </x:c>
      <x:c r="L17" s="2"/>
      <x:c r="M17" s="2"/>
      <x:c r="N17" s="2"/>
      <x:c r="O17" s="2"/>
      <x:c r="P17" s="2"/>
    </x:row>
    <x:row r="18" ht="66" customHeight="1">
      <x:c r="A18" s="2" t="str">
        <x:v>P01</x:v>
      </x:c>
      <x:c r="B18" s="2" t="str">
        <x:v>UAE</x:v>
      </x:c>
      <x:c r="C18" s="10" t="str">
        <x:v>Purchase token</x:v>
      </x:c>
      <x:c r="D18" s="10" t="n">
        <x:v>1</x:v>
      </x:c>
      <x:c r="E18" s="10" t="n">
        <x:v>1</x:v>
      </x:c>
      <x:c r="F18" s="10" t="n">
        <x:v>0</x:v>
      </x:c>
      <x:c r="G18" s="10" t="n">
        <x:v>0</x:v>
      </x:c>
      <x:c r="H18" s="10" t="n">
        <x:v>0</x:v>
      </x:c>
      <x:c r="I18" s="10" t="n">
        <x:v>1</x:v>
      </x:c>
      <x:c r="J18" s="10" t="str">
        <x:v>Purchase + AED 15 receipt; each receipt once.</x:v>
      </x:c>
      <x:c r="K18" s="10" t="str">
        <x:v>https://www.coca-cola.com/ae/en/legal/icc-promo-2026</x:v>
      </x:c>
      <x:c r="L18" s="2"/>
      <x:c r="M18" s="2"/>
      <x:c r="N18" s="2"/>
      <x:c r="O18" s="2"/>
      <x:c r="P18" s="2"/>
    </x:row>
    <x:row r="19" ht="66" customHeight="1">
      <x:c r="A19" s="2" t="str">
        <x:v>P02</x:v>
      </x:c>
      <x:c r="B19" s="2" t="str">
        <x:v>UAE</x:v>
      </x:c>
      <x:c r="C19" s="10" t="str">
        <x:v>Purchase token</x:v>
      </x:c>
      <x:c r="D19" s="10" t="n">
        <x:v>1</x:v>
      </x:c>
      <x:c r="E19" s="10" t="n">
        <x:v>0</x:v>
      </x:c>
      <x:c r="F19" s="10" t="n">
        <x:v>0</x:v>
      </x:c>
      <x:c r="G19" s="10" t="n">
        <x:v>0</x:v>
      </x:c>
      <x:c r="H19" s="10" t="n">
        <x:v>0</x:v>
      </x:c>
      <x:c r="I19" s="10" t="n">
        <x:v>1</x:v>
      </x:c>
      <x:c r="J19" s="10" t="str">
        <x:v>Marked product purchase + one-use pack code.</x:v>
      </x:c>
      <x:c r="K19" s="10" t="str">
        <x:v>https://www.coca-cola.com/ae/en/legal/fifa-world-cup-2026</x:v>
      </x:c>
      <x:c r="L19" s="2"/>
      <x:c r="M19" s="2"/>
      <x:c r="N19" s="2"/>
      <x:c r="O19" s="2"/>
      <x:c r="P19" s="2"/>
    </x:row>
    <x:row r="20" ht="66" customHeight="1">
      <x:c r="A20" s="2" t="str">
        <x:v>P03</x:v>
      </x:c>
      <x:c r="B20" s="2" t="str">
        <x:v>UAE</x:v>
      </x:c>
      <x:c r="C20" s="10" t="str">
        <x:v>App activity</x:v>
      </x:c>
      <x:c r="D20" s="10" t="n">
        <x:v>0</x:v>
      </x:c>
      <x:c r="E20" s="10" t="n">
        <x:v>0</x:v>
      </x:c>
      <x:c r="F20" s="10" t="n">
        <x:v>0</x:v>
      </x:c>
      <x:c r="G20" s="10" t="n">
        <x:v>0</x:v>
      </x:c>
      <x:c r="H20" s="10" t="n">
        <x:v>0</x:v>
      </x:c>
      <x:c r="I20" s="10" t="n">
        <x:v>1</x:v>
      </x:c>
      <x:c r="J20" s="10" t="str">
        <x:v>Skill game; at most one daily reward per user.</x:v>
      </x:c>
      <x:c r="K20" s="10" t="str">
        <x:v>https://www.mcdonalds.com/ae/en-ae/worldcuppromotion.html</x:v>
      </x:c>
      <x:c r="L20" s="2"/>
      <x:c r="M20" s="2"/>
      <x:c r="N20" s="2"/>
      <x:c r="O20" s="2"/>
      <x:c r="P20" s="2"/>
    </x:row>
    <x:row r="21" ht="66" customHeight="1">
      <x:c r="A21" s="2" t="str">
        <x:v>P04</x:v>
      </x:c>
      <x:c r="B21" s="2" t="str">
        <x:v>UAE</x:v>
      </x:c>
      <x:c r="C21" s="10" t="str">
        <x:v>Checkout entitlement</x:v>
      </x:c>
      <x:c r="D21" s="10" t="n">
        <x:v>1</x:v>
      </x:c>
      <x:c r="E21" s="10" t="n">
        <x:v>0</x:v>
      </x:c>
      <x:c r="F21" s="10" t="n">
        <x:v>1</x:v>
      </x:c>
      <x:c r="G21" s="10" t="n">
        <x:v>0</x:v>
      </x:c>
      <x:c r="H21" s="10" t="n">
        <x:v>1</x:v>
      </x:c>
      <x:c r="I21" s="10" t="n">
        <x:v>1</x:v>
      </x:c>
      <x:c r="J21" s="10" t="str">
        <x:v>Issued account voucher; 8 sleeves; one transaction.</x:v>
      </x:c>
      <x:c r="K21" s="10" t="str">
        <x:v>https://www.nespresso.com/ae/en/conditions-of-sale</x:v>
      </x:c>
      <x:c r="L21" s="2"/>
      <x:c r="M21" s="2"/>
      <x:c r="N21" s="2"/>
      <x:c r="O21" s="2"/>
      <x:c r="P21" s="2"/>
    </x:row>
    <x:row r="22" ht="66" customHeight="1">
      <x:c r="A22" s="2" t="str">
        <x:v>P05</x:v>
      </x:c>
      <x:c r="B22" s="2" t="str">
        <x:v>KSA</x:v>
      </x:c>
      <x:c r="C22" s="10" t="str">
        <x:v>Checkout entitlement</x:v>
      </x:c>
      <x:c r="D22" s="10" t="n">
        <x:v>1</x:v>
      </x:c>
      <x:c r="E22" s="10" t="n">
        <x:v>1</x:v>
      </x:c>
      <x:c r="F22" s="10" t="n">
        <x:v>0</x:v>
      </x:c>
      <x:c r="G22" s="10" t="n">
        <x:v>1</x:v>
      </x:c>
      <x:c r="H22" s="10" t="n">
        <x:v>0</x:v>
      </x:c>
      <x:c r="I22" s="10" t="n">
        <x:v>0</x:v>
      </x:c>
      <x:c r="J22" s="10" t="str">
        <x:v>SAR 200 order + eligible Al Rajhi payment card.</x:v>
      </x:c>
      <x:c r="K22" s="10" t="str">
        <x:v>https://www.nahdionline.com/en-sa/clp/alrajhi-tnc-clp</x:v>
      </x:c>
      <x:c r="L22" s="2"/>
      <x:c r="M22" s="2"/>
      <x:c r="N22" s="2"/>
      <x:c r="O22" s="2"/>
      <x:c r="P22" s="2"/>
    </x:row>
    <x:row r="23" ht="66" customHeight="1">
      <x:c r="A23" s="2" t="str">
        <x:v>P06</x:v>
      </x:c>
      <x:c r="B23" s="2" t="str">
        <x:v>KSA</x:v>
      </x:c>
      <x:c r="C23" s="10" t="str">
        <x:v>Checkout entitlement</x:v>
      </x:c>
      <x:c r="D23" s="10" t="n">
        <x:v>1</x:v>
      </x:c>
      <x:c r="E23" s="10" t="n">
        <x:v>1</x:v>
      </x:c>
      <x:c r="F23" s="10" t="n">
        <x:v>0</x:v>
      </x:c>
      <x:c r="G23" s="10" t="n">
        <x:v>0</x:v>
      </x:c>
      <x:c r="H23" s="10" t="n">
        <x:v>1</x:v>
      </x:c>
      <x:c r="I23" s="10" t="n">
        <x:v>0</x:v>
      </x:c>
      <x:c r="J23" s="10" t="str">
        <x:v>Selected account; order over SAR 700 after discounts.</x:v>
      </x:c>
      <x:c r="K23" s="10" t="str">
        <x:v>https://www.next.sa/en/terms</x:v>
      </x:c>
      <x:c r="L23" s="2"/>
      <x:c r="M23" s="2"/>
      <x:c r="N23" s="2"/>
      <x:c r="O23" s="2"/>
      <x:c r="P23" s="2"/>
    </x:row>
    <x:row r="24" ht="66" customHeight="1">
      <x:c r="A24" s="2" t="str">
        <x:v>P07</x:v>
      </x:c>
      <x:c r="B24" s="2" t="str">
        <x:v>UAE</x:v>
      </x:c>
      <x:c r="C24" s="10" t="str">
        <x:v>Checkout entitlement</x:v>
      </x:c>
      <x:c r="D24" s="10" t="n">
        <x:v>1</x:v>
      </x:c>
      <x:c r="E24" s="10" t="n">
        <x:v>1</x:v>
      </x:c>
      <x:c r="F24" s="10" t="n">
        <x:v>0</x:v>
      </x:c>
      <x:c r="G24" s="10" t="n">
        <x:v>1</x:v>
      </x:c>
      <x:c r="H24" s="10" t="n">
        <x:v>0</x:v>
      </x:c>
      <x:c r="I24" s="10" t="n">
        <x:v>1</x:v>
      </x:c>
      <x:c r="J24" s="10" t="str">
        <x:v>AED 200 order + eligible card; twice per calendar month.</x:v>
      </x:c>
      <x:c r="K24" s="10" t="str">
        <x:v>https://www.adcb.com/en/personal/promotions/adcb-and-carrefour-offer</x:v>
      </x:c>
      <x:c r="L24" s="2"/>
      <x:c r="M24" s="2"/>
      <x:c r="N24" s="2"/>
      <x:c r="O24" s="2"/>
      <x:c r="P24" s="2"/>
    </x:row>
    <x:row r="25" ht="66" customHeight="1">
      <x:c r="A25" s="2" t="str">
        <x:v>P08</x:v>
      </x:c>
      <x:c r="B25" s="2" t="str">
        <x:v>KSA</x:v>
      </x:c>
      <x:c r="C25" s="10" t="str">
        <x:v>App activity</x:v>
      </x:c>
      <x:c r="D25" s="10" t="n">
        <x:v>0</x:v>
      </x:c>
      <x:c r="E25" s="10" t="n">
        <x:v>0</x:v>
      </x:c>
      <x:c r="F25" s="10" t="n">
        <x:v>0</x:v>
      </x:c>
      <x:c r="G25" s="10" t="n">
        <x:v>0</x:v>
      </x:c>
      <x:c r="H25" s="10" t="n">
        <x:v>0</x:v>
      </x:c>
      <x:c r="I25" s="10" t="n">
        <x:v>0</x:v>
      </x:c>
      <x:c r="J25" s="10" t="str">
        <x:v>Registered-user activity; no purchase or payment required.</x:v>
      </x:c>
      <x:c r="K25" s="10" t="str">
        <x:v>https://www.mumzworld.com/sa-en/terms-and-conditions</x:v>
      </x:c>
      <x:c r="L25" s="2"/>
      <x:c r="M25" s="2"/>
      <x:c r="N25" s="2"/>
      <x:c r="O25" s="2"/>
      <x:c r="P25" s="2"/>
    </x:row>
    <x:row r="26" ht="26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 ht="26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35" customHeight="1">
      <x:c r="A29" s="7" t="str">
        <x:v>P02 published reward inventory</x:v>
      </x:c>
      <x:c r="B29" s="7" t="str">
        <x:v>Count</x:v>
      </x:c>
      <x:c r="C29" s="7" t="str">
        <x:v>Unit / interpretation</x:v>
      </x:c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 ht="48" customHeight="1">
      <x:c r="A30" s="2" t="str">
        <x:v>Partner reward codes</x:v>
      </x:c>
      <x:c r="B30" s="13" t="n">
        <x:v>2000000</x:v>
      </x:c>
      <x:c r="C30" s="10" t="str">
        <x:v>Codes available; not issued or redeemed</x:v>
      </x:c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 ht="48" customHeight="1">
      <x:c r="A31" s="2" t="str">
        <x:v>Electronics prizes</x:v>
      </x:c>
      <x:c r="B31" s="13" t="n">
        <x:v>150</x:v>
      </x:c>
      <x:c r="C31" s="10" t="str">
        <x:v>25 TVs + 50 home theatres + 75 sound bars</x:v>
      </x:c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 ht="48" customHeight="1">
      <x:c r="A32" s="2" t="str">
        <x:v>Hero-prize trip packages</x:v>
      </x:c>
      <x:c r="B32" s="13" t="n">
        <x:v>5</x:v>
      </x:c>
      <x:c r="C32" s="10" t="str">
        <x:v>Each package is for two people</x:v>
      </x:c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  <x:row r="33" ht="48" customHeight="1">
      <x:c r="A33" s="2" t="str">
        <x:v>Arena ticket pairs</x:v>
      </x:c>
      <x:c r="B33" s="13" t="n">
        <x:v>30</x:v>
      </x:c>
      <x:c r="C33" s="10" t="str">
        <x:v>60 tickets; keep pairs and tickets distinct</x:v>
      </x:c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</x:row>
    <x:row r="35" ht="26" customHeight="1">
      <x:c r="A35" s="4" t="str">
        <x:v>P02 counts are available inventory, not issued, redeemed, paid or sold. Source URL is on row 19.</x:v>
      </x:c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</x:row>
    <x:row r="38" ht="35" customHeight="1">
      <x:c r="A38" s="7" t="str">
        <x:v>P07 source input</x:v>
      </x:c>
      <x:c r="B38" s="7" t="str">
        <x:v>Value</x:v>
      </x:c>
      <x:c r="C38" s="7" t="str">
        <x:v>Source / unit</x:v>
      </x:c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</x:row>
    <x:row r="39" ht="26" customHeight="1">
      <x:c r="A39" s="2" t="str">
        <x:v>Discount rate</x:v>
      </x:c>
      <x:c r="B39" s="14" t="n">
        <x:v>0.2</x:v>
      </x:c>
      <x:c r="C39" s="2" t="str">
        <x:v>Share of eligible basket</x:v>
      </x:c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</x:row>
    <x:row r="40" ht="26" customHeight="1">
      <x:c r="A40" s="2" t="str">
        <x:v>Discount cap</x:v>
      </x:c>
      <x:c r="B40" s="15" t="n">
        <x:v>75</x:v>
      </x:c>
      <x:c r="C40" s="2" t="str">
        <x:v>AED per eligible use</x:v>
      </x:c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</x:row>
    <x:row r="41" ht="26" customHeight="1">
      <x:c r="A41" s="2" t="str">
        <x:v>Minimum order</x:v>
      </x:c>
      <x:c r="B41" s="15" t="n">
        <x:v>200</x:v>
      </x:c>
      <x:c r="C41" s="2" t="str">
        <x:v>AED; explicit terms say 200 or more</x:v>
      </x:c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</x:row>
    <x:row r="43" ht="26" customHeight="1">
      <x:c r="A43" s="2" t="str">
        <x:v>Cap starts at basket</x:v>
      </x:c>
      <x:c r="B43" s="16" t="n">
        <x:f>B40/B39</x:f>
        <x:v>375</x:v>
      </x:c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</x:row>
    <x:row r="46" ht="35" customHeight="1">
      <x:c r="A46" s="7" t="str">
        <x:v>Eligible basket / AED</x:v>
      </x:c>
      <x:c r="B46" s="7" t="str">
        <x:v>Discount / AED</x:v>
      </x:c>
      <x:c r="C46" s="7" t="str">
        <x:v>Effective discount</x:v>
      </x:c>
      <x:c r="D46" s="7" t="str">
        <x:v>Status</x:v>
      </x:c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</x:row>
    <x:row r="47" ht="42" customHeight="1">
      <x:c r="A47" s="15" t="n">
        <x:v>200</x:v>
      </x:c>
      <x:c r="B47" s="16" t="n">
        <x:f>IF(A47&lt;$B$41,0,MIN(A47*$B$39,$B$40))</x:f>
        <x:v>40</x:v>
      </x:c>
      <x:c r="C47" s="9" t="n">
        <x:f>IF(A47=0,"n.a.",B47/A47)</x:f>
        <x:v>0.2</x:v>
      </x:c>
      <x:c r="D47" s="11" t="str">
        <x:f>IF(A47&lt;$B$41,"Below minimum","Assuming all other rules met")</x:f>
        <x:v>Assuming all other rules met</x:v>
      </x:c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</x:row>
    <x:row r="48" ht="42" customHeight="1">
      <x:c r="A48" s="15" t="n">
        <x:v>300</x:v>
      </x:c>
      <x:c r="B48" s="16" t="n">
        <x:f>IF(A48&lt;$B$41,0,MIN(A48*$B$39,$B$40))</x:f>
        <x:v>60</x:v>
      </x:c>
      <x:c r="C48" s="9" t="n">
        <x:f>IF(A48=0,"n.a.",B48/A48)</x:f>
        <x:v>0.2</x:v>
      </x:c>
      <x:c r="D48" s="11" t="str">
        <x:f>IF(A48&lt;$B$41,"Below minimum","Assuming all other rules met")</x:f>
        <x:v>Assuming all other rules met</x:v>
      </x:c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</x:row>
    <x:row r="49" ht="42" customHeight="1">
      <x:c r="A49" s="15" t="n">
        <x:v>375</x:v>
      </x:c>
      <x:c r="B49" s="16" t="n">
        <x:f>IF(A49&lt;$B$41,0,MIN(A49*$B$39,$B$40))</x:f>
        <x:v>75</x:v>
      </x:c>
      <x:c r="C49" s="9" t="n">
        <x:f>IF(A49=0,"n.a.",B49/A49)</x:f>
        <x:v>0.2</x:v>
      </x:c>
      <x:c r="D49" s="11" t="str">
        <x:f>IF(A49&lt;$B$41,"Below minimum","Assuming all other rules met")</x:f>
        <x:v>Assuming all other rules met</x:v>
      </x:c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</x:row>
    <x:row r="50" ht="42" customHeight="1">
      <x:c r="A50" s="15" t="n">
        <x:v>500</x:v>
      </x:c>
      <x:c r="B50" s="16" t="n">
        <x:f>IF(A50&lt;$B$41,0,MIN(A50*$B$39,$B$40))</x:f>
        <x:v>75</x:v>
      </x:c>
      <x:c r="C50" s="9" t="n">
        <x:f>IF(A50=0,"n.a.",B50/A50)</x:f>
        <x:v>0.15</x:v>
      </x:c>
      <x:c r="D50" s="11" t="str">
        <x:f>IF(A50&lt;$B$41,"Below minimum","Assuming all other rules met")</x:f>
        <x:v>Assuming all other rules met</x:v>
      </x:c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</x:row>
    <x:row r="51" ht="42" customHeight="1">
      <x:c r="A51" s="15" t="n">
        <x:v>750</x:v>
      </x:c>
      <x:c r="B51" s="16" t="n">
        <x:f>IF(A51&lt;$B$41,0,MIN(A51*$B$39,$B$40))</x:f>
        <x:v>75</x:v>
      </x:c>
      <x:c r="C51" s="9" t="n">
        <x:f>IF(A51=0,"n.a.",B51/A51)</x:f>
        <x:v>0.1</x:v>
      </x:c>
      <x:c r="D51" s="11" t="str">
        <x:f>IF(A51&lt;$B$41,"Below minimum","Assuming all other rules met")</x:f>
        <x:v>Assuming all other rules met</x:v>
      </x:c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</x:row>
    <x:row r="52" ht="26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</x:row>
    <x:row r="53" ht="26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</x:row>
    <x:row r="54" ht="26" customHeight="1">
      <x:c r="A54" s="4" t="str">
        <x:v>Derived arithmetic, not observed baskets. Check card, code, returns, combinations and twice-per-month rule.</x:v>
      </x:c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</x:row>
    <x:row r="56" ht="26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</x:row>
    <x:row r="57" ht="26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</x:row>
    <x:row r="58" ht="26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</x:row>
    <x:row r="59" ht="26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</x:row>
    <x:row r="60" ht="26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</x:row>
    <x:row r="61" ht="26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</x:row>
    <x:row r="62" ht="26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</x:row>
    <x:row r="63" ht="26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</x:row>
    <x:row r="64" ht="26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</x:row>
    <x:row r="65" ht="26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</x:row>
    <x:row r="66" ht="26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</x:row>
    <x:row r="67" ht="26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</x:row>
    <x:row r="68" ht="26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</x:row>
    <x:row r="69" ht="26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</x:row>
    <x:row r="70" ht="26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</x:row>
    <x:row r="71" ht="26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</x:row>
    <x:row r="72" ht="26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</x:row>
    <x:row r="73" ht="26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</x:row>
    <x:row r="74" ht="26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</x:row>
    <x:row r="75" ht="26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</x:row>
    <x:row r="76" ht="26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</x:row>
    <x:row r="77" ht="26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</x:row>
    <x:row r="78" ht="26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</x:row>
    <x:row r="79" ht="26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</x:row>
    <x:row r="80" ht="26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</x:row>
    <x:row r="81" ht="26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</x:row>
    <x:row r="82" ht="26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</x:row>
    <x:row r="83" ht="26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</x:row>
    <x:row r="84" ht="26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</x:row>
    <x:row r="85" ht="26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</x:row>
    <x:row r="86" ht="26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</x:row>
    <x:row r="87" ht="26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</x:row>
    <x:row r="88" ht="26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</x:row>
    <x:row r="89" ht="26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</x:row>
    <x:row r="90" ht="26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</x:row>
    <x:row r="91" ht="26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</x:row>
    <x:row r="92" ht="26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</x:row>
    <x:row r="93" ht="26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</x:row>
    <x:row r="94" ht="26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</x:row>
    <x:row r="95" ht="26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</x:row>
    <x:row r="96" ht="26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</x:row>
    <x:row r="97" ht="26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</x:row>
    <x:row r="98" ht="26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</x:row>
    <x:row r="99" ht="26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</x:row>
    <x:row r="100" ht="26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9" hidden="0" customWidth="1"/>
    <x:col min="2" max="2" width="23" hidden="0" customWidth="1"/>
    <x:col min="3" max="3" width="84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32" customHeight="1">
      <x:c r="A2" s="3" t="str">
        <x:v>Buyer economics: incremental contribution and all promotion costs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6" customHeight="1">
      <x:c r="A3" s="4" t="str">
        <x:v>Fictional AED example. Comparable treatment/control periods; no causal attribution is proven.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35" customHeight="1">
      <x:c r="A5" s="7" t="str">
        <x:v>Editable input</x:v>
      </x:c>
      <x:c r="B5" s="7" t="str">
        <x:v>Value</x:v>
      </x:c>
      <x:c r="C5" s="7" t="str">
        <x:v>Definition</x:v>
      </x:c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37" customHeight="1">
      <x:c r="A6" s="10" t="str">
        <x:v>Treatment units before</x:v>
      </x:c>
      <x:c r="B6" s="19" t="n">
        <x:v>100000</x:v>
      </x:c>
      <x:c r="C6" s="10" t="str">
        <x:v>One product / market / retail cell.</x:v>
      </x:c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37" customHeight="1">
      <x:c r="A7" s="10" t="str">
        <x:v>Treatment units during</x:v>
      </x:c>
      <x:c r="B7" s="19" t="n">
        <x:v>120000</x:v>
      </x:c>
      <x:c r="C7" s="10" t="str">
        <x:v>Matched duration and distribution.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37" customHeight="1">
      <x:c r="A8" s="10" t="str">
        <x:v>Control units before</x:v>
      </x:c>
      <x:c r="B8" s="19" t="n">
        <x:v>80000</x:v>
      </x:c>
      <x:c r="C8" s="10" t="str">
        <x:v>Comparable untreated stores or products.</x:v>
      </x:c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 ht="37" customHeight="1">
      <x:c r="A9" s="10" t="str">
        <x:v>Control units during</x:v>
      </x:c>
      <x:c r="B9" s="19" t="n">
        <x:v>84000</x:v>
      </x:c>
      <x:c r="C9" s="10" t="str">
        <x:v>Review stock, price, seasonality and competitor differences.</x:v>
      </x:c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</x:row>
    <x:row r="10" ht="37" customHeight="1">
      <x:c r="A10" s="10" t="str">
        <x:v>Contribution / incremental unit</x:v>
      </x:c>
      <x:c r="B10" s="20" t="n">
        <x:v>6</x:v>
      </x:c>
      <x:c r="C10" s="10" t="str">
        <x:v>Before promotion funding; do not deduct the same discount twice.</x:v>
      </x:c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</x:row>
    <x:row r="11" ht="37" customHeight="1">
      <x:c r="A11" s="10" t="str">
        <x:v>All approved reward claims</x:v>
      </x:c>
      <x:c r="B11" s="19" t="n">
        <x:v>10000</x:v>
      </x:c>
      <x:c r="C11" s="10" t="str">
        <x:v>Include claims on baseline and incremental sales.</x:v>
      </x:c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</x:row>
    <x:row r="12" ht="37" customHeight="1">
      <x:c r="A12" s="10" t="str">
        <x:v>Reward cost / approved claim</x:v>
      </x:c>
      <x:c r="B12" s="21" t="n">
        <x:v>4</x:v>
      </x:c>
      <x:c r="C12" s="10" t="str">
        <x:v>AED; same accounting basis as unit contribution.</x:v>
      </x:c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</x:row>
    <x:row r="13" ht="37" customHeight="1">
      <x:c r="A13" s="10" t="str">
        <x:v>Other campaign cost</x:v>
      </x:c>
      <x:c r="B13" s="21" t="n">
        <x:v>25000</x:v>
      </x:c>
      <x:c r="C13" s="10" t="str">
        <x:v>Provider, media, retail, permits and fulfilment not already counted.</x:v>
      </x:c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</x:row>
    <x:row r="14" ht="26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</x:row>
    <x:row r="15" ht="26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</x:row>
    <x:row r="16" ht="35" customHeight="1">
      <x:c r="A16" s="7" t="str">
        <x:v>Calculation</x:v>
      </x:c>
      <x:c r="B16" s="7" t="str">
        <x:v>Value</x:v>
      </x:c>
      <x:c r="C16" s="7" t="str">
        <x:v>Interpretation</x:v>
      </x:c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</x:row>
    <x:row r="17" ht="37" customHeight="1">
      <x:c r="A17" s="10" t="str">
        <x:v>Input status</x:v>
      </x:c>
      <x:c r="B17" s="11" t="str">
        <x:f>IF(COUNT(B6:B13)&lt;&gt;8,"Missing input",IF(MIN(B6:B13)&lt;0,"Invalid input",IF(B8=0,"No control baseline","Ready")))</x:f>
        <x:v>Ready</x:v>
      </x:c>
      <x:c r="C17" s="10" t="str">
        <x:v>All eight numeric values, nonnegative; control baseline must exceed zero.</x:v>
      </x:c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</x:row>
    <x:row r="18" ht="37" customHeight="1">
      <x:c r="A18" s="10" t="str">
        <x:v>Control growth factor</x:v>
      </x:c>
      <x:c r="B18" s="22" t="n">
        <x:f>IF(B17&lt;&gt;"Ready","n.a.",B9/B8)</x:f>
        <x:v>1.05</x:v>
      </x:c>
      <x:c r="C18" s="10" t="str">
        <x:v>Control during / control before.</x:v>
      </x:c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</x:row>
    <x:row r="19" ht="37" customHeight="1">
      <x:c r="A19" s="10" t="str">
        <x:v>Counterfactual treatment units</x:v>
      </x:c>
      <x:c r="B19" s="23" t="n">
        <x:f>IF(B17&lt;&gt;"Ready","n.a.",B6*B18)</x:f>
        <x:v>105000</x:v>
      </x:c>
      <x:c r="C19" s="10" t="str">
        <x:v>Treatment before scaled by control change.</x:v>
      </x:c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</x:row>
    <x:row r="20" ht="37" customHeight="1">
      <x:c r="A20" s="10" t="str">
        <x:v>Incremental units</x:v>
      </x:c>
      <x:c r="B20" s="23" t="n">
        <x:f>IF(B17&lt;&gt;"Ready","n.a.",B7-B19)</x:f>
        <x:v>15000</x:v>
      </x:c>
      <x:c r="C20" s="10" t="str">
        <x:v>Observed treatment units less counterfactual; may be negative.</x:v>
      </x:c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</x:row>
    <x:row r="21" ht="37" customHeight="1">
      <x:c r="A21" s="10" t="str">
        <x:v>Incremental contribution</x:v>
      </x:c>
      <x:c r="B21" s="24" t="n">
        <x:f>IF(B17&lt;&gt;"Ready","n.a.",B20*B10)</x:f>
        <x:v>90000</x:v>
      </x:c>
      <x:c r="C21" s="10" t="str">
        <x:v>Incremental units times pre-promotion contribution.</x:v>
      </x:c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</x:row>
    <x:row r="22" ht="37" customHeight="1">
      <x:c r="A22" s="10" t="str">
        <x:v>Reward funding cost</x:v>
      </x:c>
      <x:c r="B22" s="24" t="n">
        <x:f>IF(OR(COUNT(B11:B12)&lt;&gt;2,MIN(B11:B12)&lt;0),"n.a.",B11*B12)</x:f>
        <x:v>40000</x:v>
      </x:c>
      <x:c r="C22" s="10" t="str">
        <x:v>All approved claims times reward cost.</x:v>
      </x:c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 ht="37" customHeight="1">
      <x:c r="A23" s="10" t="str">
        <x:v>Total campaign cost</x:v>
      </x:c>
      <x:c r="B23" s="24" t="n">
        <x:f>IF(OR(COUNT(B11:B13)&lt;&gt;3,MIN(B11:B13)&lt;0),"n.a.",B11*B12+B13)</x:f>
        <x:v>65000</x:v>
      </x:c>
      <x:c r="C23" s="10" t="str">
        <x:v>Reward funding plus other cost.</x:v>
      </x:c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  <x:row r="24" ht="37" customHeight="1">
      <x:c r="A24" s="10" t="str">
        <x:v>Net incremental contribution</x:v>
      </x:c>
      <x:c r="B24" s="24" t="n">
        <x:f>IF(B17&lt;&gt;"Ready","n.a.",B21-B23)</x:f>
        <x:v>25000</x:v>
      </x:c>
      <x:c r="C24" s="10" t="str">
        <x:v>Incremental contribution less all campaign cost.</x:v>
      </x:c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 ht="37" customHeight="1">
      <x:c r="A25" s="10" t="str">
        <x:v>ROI on campaign cost</x:v>
      </x:c>
      <x:c r="B25" s="12" t="n">
        <x:f>IF(B17&lt;&gt;"Ready","n.a.",IF(B23=0,"n.a.",B24/B23))</x:f>
        <x:v>0.38461538461538464</x:v>
      </x:c>
      <x:c r="C25" s="10" t="str">
        <x:v>Net incremental contribution / total campaign cost.</x:v>
      </x:c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 ht="37" customHeight="1">
      <x:c r="A26" s="10" t="str">
        <x:v>Cost-only total</x:v>
      </x:c>
      <x:c r="B26" s="24" t="n">
        <x:f>B23</x:f>
        <x:v>65000</x:v>
      </x:c>
      <x:c r="C26" s="10" t="str">
        <x:v>Cost can be calculated even if a control baseline is absent.</x:v>
      </x:c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 ht="26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26" customHeight="1">
      <x:c r="A29" s="4" t="str">
        <x:v>Review incrementality with sell-out data. Redemption volume and ROI are different measures.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</x:row>
    <x:row r="49" ht="26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</x:row>
    <x:row r="50" ht="26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</x:row>
    <x:row r="51" ht="26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</x:row>
    <x:row r="52" ht="26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</x:row>
    <x:row r="53" ht="26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</x:row>
    <x:row r="54" ht="26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</x:row>
    <x:row r="56" ht="26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</x:row>
    <x:row r="57" ht="26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</x:row>
    <x:row r="58" ht="26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</x:row>
    <x:row r="59" ht="26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</x:row>
    <x:row r="60" ht="26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</x:row>
    <x:row r="61" ht="26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</x:row>
    <x:row r="62" ht="26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</x:row>
    <x:row r="63" ht="26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</x:row>
    <x:row r="64" ht="26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</x:row>
    <x:row r="65" ht="26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</x:row>
    <x:row r="66" ht="26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</x:row>
    <x:row r="67" ht="26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</x:row>
    <x:row r="68" ht="26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</x:row>
    <x:row r="69" ht="26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</x:row>
    <x:row r="70" ht="26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</x:row>
    <x:row r="71" ht="26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</x:row>
    <x:row r="72" ht="26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</x:row>
    <x:row r="73" ht="26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</x:row>
    <x:row r="74" ht="26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</x:row>
    <x:row r="75" ht="26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</x:row>
    <x:row r="76" ht="26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</x:row>
    <x:row r="77" ht="26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</x:row>
    <x:row r="78" ht="26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</x:row>
    <x:row r="79" ht="26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</x:row>
    <x:row r="80" ht="26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</x:row>
    <x:row r="81" ht="26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</x:row>
    <x:row r="82" ht="26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</x:row>
    <x:row r="83" ht="26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</x:row>
    <x:row r="84" ht="26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</x:row>
    <x:row r="85" ht="26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</x:row>
    <x:row r="86" ht="26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</x:row>
    <x:row r="87" ht="26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</x:row>
    <x:row r="88" ht="26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</x:row>
    <x:row r="89" ht="26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</x:row>
    <x:row r="90" ht="26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</x:row>
    <x:row r="91" ht="26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</x:row>
    <x:row r="92" ht="26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</x:row>
    <x:row r="93" ht="26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</x:row>
    <x:row r="94" ht="26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</x:row>
    <x:row r="95" ht="26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</x:row>
    <x:row r="96" ht="26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</x:row>
    <x:row r="97" ht="26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</x:row>
    <x:row r="98" ht="26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</x:row>
    <x:row r="99" ht="26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</x:row>
    <x:row r="100" ht="26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9" hidden="0" customWidth="1"/>
    <x:col min="2" max="2" width="23" hidden="0" customWidth="1"/>
    <x:col min="3" max="3" width="84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32" customHeight="1">
      <x:c r="A2" s="3" t="str">
        <x:v>Claim obligations: expected cost and documented maximum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6" customHeight="1">
      <x:c r="A3" s="4" t="str">
        <x:v>Fictional AED example. Assumes one approved use per issued coupon; confirm actual terms.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35" customHeight="1">
      <x:c r="A5" s="7" t="str">
        <x:v>Editable input</x:v>
      </x:c>
      <x:c r="B5" s="7" t="str">
        <x:v>Value</x:v>
      </x:c>
      <x:c r="C5" s="7" t="str">
        <x:v>Definition</x:v>
      </x:c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37" customHeight="1">
      <x:c r="A6" s="10" t="str">
        <x:v>Coupons issued</x:v>
      </x:c>
      <x:c r="B6" s="19" t="n">
        <x:v>200000</x:v>
      </x:c>
      <x:c r="C6" s="10" t="str">
        <x:v>Eligible unique one-use instruments.</x:v>
      </x:c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37" customHeight="1">
      <x:c r="A7" s="10" t="str">
        <x:v>Submitted redemption rate</x:v>
      </x:c>
      <x:c r="B7" s="25" t="n">
        <x:v>0.05</x:v>
      </x:c>
      <x:c r="C7" s="10" t="str">
        <x:v>Assumption: submissions / issued.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37" customHeight="1">
      <x:c r="A8" s="10" t="str">
        <x:v>Approval rate</x:v>
      </x:c>
      <x:c r="B8" s="25" t="n">
        <x:v>0.9</x:v>
      </x:c>
      <x:c r="C8" s="10" t="str">
        <x:v>Assumption: approved / submitted.</x:v>
      </x:c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 ht="37" customHeight="1">
      <x:c r="A9" s="10" t="str">
        <x:v>Documented maximum claim cap</x:v>
      </x:c>
      <x:c r="B9" s="19" t="n">
        <x:v>30000</x:v>
      </x:c>
      <x:c r="C9" s="10" t="str">
        <x:v>Optional. Blank = maximum unknown; zero is a real zero cap.</x:v>
      </x:c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</x:row>
    <x:row r="10" ht="37" customHeight="1">
      <x:c r="A10" s="10" t="str">
        <x:v>Reward face value</x:v>
      </x:c>
      <x:c r="B10" s="20" t="n">
        <x:v>4</x:v>
      </x:c>
      <x:c r="C10" s="10" t="str">
        <x:v>AED / approved claim.</x:v>
      </x:c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</x:row>
    <x:row r="11" ht="37" customHeight="1">
      <x:c r="A11" s="10" t="str">
        <x:v>Handling / approved claim</x:v>
      </x:c>
      <x:c r="B11" s="20" t="n">
        <x:v>0.4</x:v>
      </x:c>
      <x:c r="C11" s="10" t="str">
        <x:v>AED; include only applicable approved-claim handling.</x:v>
      </x:c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</x:row>
    <x:row r="12" ht="37" customHeight="1">
      <x:c r="A12" s="10" t="str">
        <x:v>Client funds received</x:v>
      </x:c>
      <x:c r="B12" s="21" t="n">
        <x:v>30000</x:v>
      </x:c>
      <x:c r="C12" s="10" t="str">
        <x:v>Cash available for these obligations, not provider revenue.</x:v>
      </x:c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</x:row>
    <x:row r="13" ht="26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</x:row>
    <x:row r="14" ht="26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</x:row>
    <x:row r="15" ht="35" customHeight="1">
      <x:c r="A15" s="7" t="str">
        <x:v>Calculation</x:v>
      </x:c>
      <x:c r="B15" s="7" t="str">
        <x:v>Value</x:v>
      </x:c>
      <x:c r="C15" s="7" t="str">
        <x:v>Interpretation</x:v>
      </x:c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</x:row>
    <x:row r="16" ht="37" customHeight="1">
      <x:c r="A16" s="10" t="str">
        <x:v>Input status</x:v>
      </x:c>
      <x:c r="B16" s="11" t="str">
        <x:f>IF(COUNT(B6:B8,B10:B12)&lt;&gt;6,"Missing input",IF(OR(MIN(B6:B8,B10:B12)&lt;0,MAX(B7:B8)&gt;1),"Invalid input",IF(ISBLANK(B9),"Ready - cap unknown",IF(OR(COUNT(B9)&lt;&gt;1,B9&lt;0),"Invalid cap","Ready"))))</x:f>
        <x:v>Ready</x:v>
      </x:c>
      <x:c r="C16" s="10" t="str">
        <x:v>Required values present, rates 0-100%, counts and costs nonnegative.</x:v>
      </x:c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</x:row>
    <x:row r="17" ht="37" customHeight="1">
      <x:c r="A17" s="10" t="str">
        <x:v>Expected submitted claims</x:v>
      </x:c>
      <x:c r="B17" s="23" t="n">
        <x:f>IF(OR(B16="Ready",B16="Ready - cap unknown"),B6*B7,"n.a.")</x:f>
        <x:v>10000</x:v>
      </x:c>
      <x:c r="C17" s="10" t="str">
        <x:v>Issued times submitted redemption rate.</x:v>
      </x:c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</x:row>
    <x:row r="18" ht="37" customHeight="1">
      <x:c r="A18" s="10" t="str">
        <x:v>Expected approved claims</x:v>
      </x:c>
      <x:c r="B18" s="23" t="n">
        <x:f>IF(OR(B16="Ready",B16="Ready - cap unknown"),IF(ISBLANK(B9),B6*B7*B8,MIN(B6*B7*B8,B9)),"n.a.")</x:f>
        <x:v>9000</x:v>
      </x:c>
      <x:c r="C18" s="10" t="str">
        <x:v>Issued times both rates, limited by a documented cap if supplied.</x:v>
      </x:c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</x:row>
    <x:row r="19" ht="37" customHeight="1">
      <x:c r="A19" s="10" t="str">
        <x:v>Expected reward value</x:v>
      </x:c>
      <x:c r="B19" s="24" t="n">
        <x:f>IF(COUNT(B18)&lt;&gt;1,"n.a.",B18*B10)</x:f>
        <x:v>36000</x:v>
      </x:c>
      <x:c r="C19" s="10" t="str">
        <x:v>Expected approved claims times face value.</x:v>
      </x:c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</x:row>
    <x:row r="20" ht="37" customHeight="1">
      <x:c r="A20" s="10" t="str">
        <x:v>Expected handling cost</x:v>
      </x:c>
      <x:c r="B20" s="24" t="n">
        <x:f>IF(COUNT(B18)&lt;&gt;1,"n.a.",B18*B11)</x:f>
        <x:v>3600</x:v>
      </x:c>
      <x:c r="C20" s="10" t="str">
        <x:v>Expected approved claims times per-claim handling.</x:v>
      </x:c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</x:row>
    <x:row r="21" ht="37" customHeight="1">
      <x:c r="A21" s="10" t="str">
        <x:v>Expected total cost</x:v>
      </x:c>
      <x:c r="B21" s="24" t="n">
        <x:f>IF(COUNT(B18)&lt;&gt;1,"n.a.",B19+B20)</x:f>
        <x:v>39600</x:v>
      </x:c>
      <x:c r="C21" s="10" t="str">
        <x:v>Expected reward plus handling.</x:v>
      </x:c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</x:row>
    <x:row r="22" ht="37" customHeight="1">
      <x:c r="A22" s="10" t="str">
        <x:v>Maximum payable claims</x:v>
      </x:c>
      <x:c r="B22" s="23" t="n">
        <x:f>IF(B16&lt;&gt;"Ready","n.a.",MIN(B6,B9))</x:f>
        <x:v>30000</x:v>
      </x:c>
      <x:c r="C22" s="10" t="str">
        <x:v>Smaller of issued count and documented cap; unknown if cap blank.</x:v>
      </x:c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 ht="37" customHeight="1">
      <x:c r="A23" s="10" t="str">
        <x:v>Maximum total cost</x:v>
      </x:c>
      <x:c r="B23" s="24" t="n">
        <x:f>IF(COUNT(B22)&lt;&gt;1,"n.a.",B22*(B10+B11))</x:f>
        <x:v>132000</x:v>
      </x:c>
      <x:c r="C23" s="10" t="str">
        <x:v>Maximum claims times face plus handling.</x:v>
      </x:c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  <x:row r="24" ht="37" customHeight="1">
      <x:c r="A24" s="10" t="str">
        <x:v>Additional expected funding</x:v>
      </x:c>
      <x:c r="B24" s="24" t="n">
        <x:f>IF(COUNT(B21)&lt;&gt;1,"n.a.",MAX(0,B21-B12))</x:f>
        <x:v>9600</x:v>
      </x:c>
      <x:c r="C24" s="10" t="str">
        <x:v>Positive gap between expected cost and funds received.</x:v>
      </x:c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 ht="37" customHeight="1">
      <x:c r="A25" s="10" t="str">
        <x:v>Additional maximum funding</x:v>
      </x:c>
      <x:c r="B25" s="24" t="n">
        <x:f>IF(COUNT(B23)&lt;&gt;1,"n.a.",MAX(0,B23-B12))</x:f>
        <x:v>102000</x:v>
      </x:c>
      <x:c r="C25" s="10" t="str">
        <x:v>Positive gap between maximum cost and funds received.</x:v>
      </x:c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 ht="26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 ht="26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26" customHeight="1">
      <x:c r="A28" s="4" t="str">
        <x:v>An expected redemption rate does not cap the legal promise. An internal budget does not amend public terms.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</x:row>
    <x:row r="49" ht="26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</x:row>
    <x:row r="50" ht="26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</x:row>
    <x:row r="51" ht="26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</x:row>
    <x:row r="52" ht="26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</x:row>
    <x:row r="53" ht="26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</x:row>
    <x:row r="54" ht="26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</x:row>
    <x:row r="56" ht="26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</x:row>
    <x:row r="57" ht="26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</x:row>
    <x:row r="58" ht="26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</x:row>
    <x:row r="59" ht="26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</x:row>
    <x:row r="60" ht="26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</x:row>
    <x:row r="61" ht="26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</x:row>
    <x:row r="62" ht="26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</x:row>
    <x:row r="63" ht="26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</x:row>
    <x:row r="64" ht="26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</x:row>
    <x:row r="65" ht="26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</x:row>
    <x:row r="66" ht="26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</x:row>
    <x:row r="67" ht="26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</x:row>
    <x:row r="68" ht="26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</x:row>
    <x:row r="69" ht="26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</x:row>
    <x:row r="70" ht="26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</x:row>
    <x:row r="71" ht="26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</x:row>
    <x:row r="72" ht="26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</x:row>
    <x:row r="73" ht="26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</x:row>
    <x:row r="74" ht="26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</x:row>
    <x:row r="75" ht="26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</x:row>
    <x:row r="76" ht="26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</x:row>
    <x:row r="77" ht="26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</x:row>
    <x:row r="78" ht="26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</x:row>
    <x:row r="79" ht="26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</x:row>
    <x:row r="80" ht="26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</x:row>
    <x:row r="81" ht="26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</x:row>
    <x:row r="82" ht="26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</x:row>
    <x:row r="83" ht="26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</x:row>
    <x:row r="84" ht="26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</x:row>
    <x:row r="85" ht="26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</x:row>
    <x:row r="86" ht="26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</x:row>
    <x:row r="87" ht="26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</x:row>
    <x:row r="88" ht="26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</x:row>
    <x:row r="89" ht="26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</x:row>
    <x:row r="90" ht="26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</x:row>
    <x:row r="91" ht="26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</x:row>
    <x:row r="92" ht="26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</x:row>
    <x:row r="93" ht="26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</x:row>
    <x:row r="94" ht="26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</x:row>
    <x:row r="95" ht="26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</x:row>
    <x:row r="96" ht="26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</x:row>
    <x:row r="97" ht="26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</x:row>
    <x:row r="98" ht="26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</x:row>
    <x:row r="99" ht="26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</x:row>
    <x:row r="100" ht="26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4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6" hidden="0" customWidth="1"/>
    <x:col min="7" max="7" width="58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32" customHeight="1">
      <x:c r="A2" s="3" t="str">
        <x:v>Reward funding: thirteen-week cash ledger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6" customHeight="1">
      <x:c r="A3" s="4" t="str">
        <x:v>Fictional AED funding account. Enter all 13 weeks; zero means confirmed no cash flow.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26" customHeight="1">
      <x:c r="A5" s="2" t="str">
        <x:v>Opening funds</x:v>
      </x:c>
      <x:c r="B5" s="29" t="n">
        <x:v>30000</x:v>
      </x:c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26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26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35" customHeight="1">
      <x:c r="A8" s="7" t="str">
        <x:v>Week</x:v>
      </x:c>
      <x:c r="B8" s="7" t="str">
        <x:v>Cash received</x:v>
      </x:c>
      <x:c r="C8" s="7" t="str">
        <x:v>Reward payouts</x:v>
      </x:c>
      <x:c r="D8" s="7" t="str">
        <x:v>Fulfilment / other</x:v>
      </x:c>
      <x:c r="E8" s="7" t="str">
        <x:v>Total cash out</x:v>
      </x:c>
      <x:c r="F8" s="7" t="str">
        <x:v>Closing funds</x:v>
      </x:c>
      <x:c r="G8" s="7" t="str">
        <x:v>Timing / obligation evidence</x:v>
      </x:c>
      <x:c r="H8" s="2"/>
      <x:c r="I8" s="2"/>
      <x:c r="J8" s="2"/>
      <x:c r="K8" s="2"/>
      <x:c r="L8" s="2"/>
      <x:c r="M8" s="2"/>
      <x:c r="N8" s="2"/>
      <x:c r="O8" s="2"/>
      <x:c r="P8" s="2"/>
    </x:row>
    <x:row r="9" ht="43" customHeight="1">
      <x:c r="A9" s="2" t="n">
        <x:v>1</x:v>
      </x:c>
      <x:c r="B9" s="29" t="n">
        <x:v>0</x:v>
      </x:c>
      <x:c r="C9" s="29" t="n">
        <x:v>5000</x:v>
      </x:c>
      <x:c r="D9" s="29" t="n">
        <x:v>0</x:v>
      </x:c>
      <x:c r="E9" s="16" t="n">
        <x:f>IF(OR(COUNT(C9:D9)&lt;&gt;2,MIN(C9:D9)&lt;0),"n.a.",C9+D9)</x:f>
        <x:v>5000</x:v>
      </x:c>
      <x:c r="F9" s="16" t="n">
        <x:f>IF(OR(COUNT(B9,E9,$B$5)&lt;&gt;3,B9&lt;0,B5&lt;0),"n.a.",$B$5+B9-E9)</x:f>
        <x:v>25000</x:v>
      </x:c>
      <x:c r="G9" s="17" t="str">
        <x:v>Fictional timing; replace with contracted payment dates.</x:v>
      </x:c>
      <x:c r="H9" s="2"/>
      <x:c r="I9" s="2"/>
      <x:c r="J9" s="2"/>
      <x:c r="K9" s="2"/>
      <x:c r="L9" s="2"/>
      <x:c r="M9" s="2"/>
      <x:c r="N9" s="2"/>
      <x:c r="O9" s="2"/>
      <x:c r="P9" s="2"/>
    </x:row>
    <x:row r="10" ht="43" customHeight="1">
      <x:c r="A10" s="2" t="n">
        <x:v>2</x:v>
      </x:c>
      <x:c r="B10" s="29" t="n">
        <x:v>0</x:v>
      </x:c>
      <x:c r="C10" s="29" t="n">
        <x:v>10000</x:v>
      </x:c>
      <x:c r="D10" s="29" t="n">
        <x:v>0</x:v>
      </x:c>
      <x:c r="E10" s="16" t="n">
        <x:f>IF(OR(COUNT(C10:D10)&lt;&gt;2,MIN(C10:D10)&lt;0),"n.a.",C10+D10)</x:f>
        <x:v>10000</x:v>
      </x:c>
      <x:c r="F10" s="16" t="n">
        <x:f>IF(OR(COUNT(B10,E10,F9)&lt;&gt;3,B10&lt;0),"n.a.",F9+B10-E10)</x:f>
        <x:v>15000</x:v>
      </x:c>
      <x:c r="G10" s="17" t="str">
        <x:v>Fictional timing; replace with contracted payment dates.</x:v>
      </x:c>
      <x:c r="H10" s="2"/>
      <x:c r="I10" s="2"/>
      <x:c r="J10" s="2"/>
      <x:c r="K10" s="2"/>
      <x:c r="L10" s="2"/>
      <x:c r="M10" s="2"/>
      <x:c r="N10" s="2"/>
      <x:c r="O10" s="2"/>
      <x:c r="P10" s="2"/>
    </x:row>
    <x:row r="11" ht="43" customHeight="1">
      <x:c r="A11" s="2" t="n">
        <x:v>3</x:v>
      </x:c>
      <x:c r="B11" s="29" t="n">
        <x:v>0</x:v>
      </x:c>
      <x:c r="C11" s="29" t="n">
        <x:v>15000</x:v>
      </x:c>
      <x:c r="D11" s="29" t="n">
        <x:v>0</x:v>
      </x:c>
      <x:c r="E11" s="16" t="n">
        <x:f>IF(OR(COUNT(C11:D11)&lt;&gt;2,MIN(C11:D11)&lt;0),"n.a.",C11+D11)</x:f>
        <x:v>15000</x:v>
      </x:c>
      <x:c r="F11" s="16" t="n">
        <x:f>IF(OR(COUNT(B11,E11,F10)&lt;&gt;3,B11&lt;0),"n.a.",F10+B11-E11)</x:f>
        <x:v>0</x:v>
      </x:c>
      <x:c r="G11" s="17" t="str">
        <x:v>Fictional timing; replace with contracted payment dates.</x:v>
      </x:c>
      <x:c r="H11" s="2"/>
      <x:c r="I11" s="2"/>
      <x:c r="J11" s="2"/>
      <x:c r="K11" s="2"/>
      <x:c r="L11" s="2"/>
      <x:c r="M11" s="2"/>
      <x:c r="N11" s="2"/>
      <x:c r="O11" s="2"/>
      <x:c r="P11" s="2"/>
    </x:row>
    <x:row r="12" ht="43" customHeight="1">
      <x:c r="A12" s="2" t="n">
        <x:v>4</x:v>
      </x:c>
      <x:c r="B12" s="29" t="n">
        <x:v>0</x:v>
      </x:c>
      <x:c r="C12" s="29" t="n">
        <x:v>20000</x:v>
      </x:c>
      <x:c r="D12" s="29" t="n">
        <x:v>0</x:v>
      </x:c>
      <x:c r="E12" s="16" t="n">
        <x:f>IF(OR(COUNT(C12:D12)&lt;&gt;2,MIN(C12:D12)&lt;0),"n.a.",C12+D12)</x:f>
        <x:v>20000</x:v>
      </x:c>
      <x:c r="F12" s="16" t="n">
        <x:f>IF(OR(COUNT(B12,E12,F11)&lt;&gt;3,B12&lt;0),"n.a.",F11+B12-E12)</x:f>
        <x:v>-20000</x:v>
      </x:c>
      <x:c r="G12" s="17" t="str">
        <x:v>Fictional timing; replace with contracted payment dates.</x:v>
      </x:c>
      <x:c r="H12" s="2"/>
      <x:c r="I12" s="2"/>
      <x:c r="J12" s="2"/>
      <x:c r="K12" s="2"/>
      <x:c r="L12" s="2"/>
      <x:c r="M12" s="2"/>
      <x:c r="N12" s="2"/>
      <x:c r="O12" s="2"/>
      <x:c r="P12" s="2"/>
    </x:row>
    <x:row r="13" ht="43" customHeight="1">
      <x:c r="A13" s="2" t="n">
        <x:v>5</x:v>
      </x:c>
      <x:c r="B13" s="29" t="n">
        <x:v>40000</x:v>
      </x:c>
      <x:c r="C13" s="29" t="n">
        <x:v>0</x:v>
      </x:c>
      <x:c r="D13" s="29" t="n">
        <x:v>0</x:v>
      </x:c>
      <x:c r="E13" s="16" t="n">
        <x:f>IF(OR(COUNT(C13:D13)&lt;&gt;2,MIN(C13:D13)&lt;0),"n.a.",C13+D13)</x:f>
        <x:v>0</x:v>
      </x:c>
      <x:c r="F13" s="16" t="n">
        <x:f>IF(OR(COUNT(B13,E13,F12)&lt;&gt;3,B13&lt;0),"n.a.",F12+B13-E13)</x:f>
        <x:v>20000</x:v>
      </x:c>
      <x:c r="G13" s="17" t="str">
        <x:v>Fictional timing; replace with contracted payment dates.</x:v>
      </x:c>
      <x:c r="H13" s="2"/>
      <x:c r="I13" s="2"/>
      <x:c r="J13" s="2"/>
      <x:c r="K13" s="2"/>
      <x:c r="L13" s="2"/>
      <x:c r="M13" s="2"/>
      <x:c r="N13" s="2"/>
      <x:c r="O13" s="2"/>
      <x:c r="P13" s="2"/>
    </x:row>
    <x:row r="14" ht="43" customHeight="1">
      <x:c r="A14" s="2" t="n">
        <x:v>6</x:v>
      </x:c>
      <x:c r="B14" s="29" t="n">
        <x:v>0</x:v>
      </x:c>
      <x:c r="C14" s="29" t="n">
        <x:v>0</x:v>
      </x:c>
      <x:c r="D14" s="29" t="n">
        <x:v>0</x:v>
      </x:c>
      <x:c r="E14" s="16" t="n">
        <x:f>IF(OR(COUNT(C14:D14)&lt;&gt;2,MIN(C14:D14)&lt;0),"n.a.",C14+D14)</x:f>
        <x:v>0</x:v>
      </x:c>
      <x:c r="F14" s="16" t="n">
        <x:f>IF(OR(COUNT(B14,E14,F13)&lt;&gt;3,B14&lt;0),"n.a.",F13+B14-E14)</x:f>
        <x:v>20000</x:v>
      </x:c>
      <x:c r="G14" s="17" t="str">
        <x:v>Fictional timing; replace with contracted payment dates.</x:v>
      </x:c>
      <x:c r="H14" s="2"/>
      <x:c r="I14" s="2"/>
      <x:c r="J14" s="2"/>
      <x:c r="K14" s="2"/>
      <x:c r="L14" s="2"/>
      <x:c r="M14" s="2"/>
      <x:c r="N14" s="2"/>
      <x:c r="O14" s="2"/>
      <x:c r="P14" s="2"/>
    </x:row>
    <x:row r="15" ht="43" customHeight="1">
      <x:c r="A15" s="2" t="n">
        <x:v>7</x:v>
      </x:c>
      <x:c r="B15" s="29" t="n">
        <x:v>0</x:v>
      </x:c>
      <x:c r="C15" s="29" t="n">
        <x:v>0</x:v>
      </x:c>
      <x:c r="D15" s="29" t="n">
        <x:v>0</x:v>
      </x:c>
      <x:c r="E15" s="16" t="n">
        <x:f>IF(OR(COUNT(C15:D15)&lt;&gt;2,MIN(C15:D15)&lt;0),"n.a.",C15+D15)</x:f>
        <x:v>0</x:v>
      </x:c>
      <x:c r="F15" s="16" t="n">
        <x:f>IF(OR(COUNT(B15,E15,F14)&lt;&gt;3,B15&lt;0),"n.a.",F14+B15-E15)</x:f>
        <x:v>20000</x:v>
      </x:c>
      <x:c r="G15" s="17" t="str">
        <x:v>Fictional timing; replace with contracted payment dates.</x:v>
      </x:c>
      <x:c r="H15" s="2"/>
      <x:c r="I15" s="2"/>
      <x:c r="J15" s="2"/>
      <x:c r="K15" s="2"/>
      <x:c r="L15" s="2"/>
      <x:c r="M15" s="2"/>
      <x:c r="N15" s="2"/>
      <x:c r="O15" s="2"/>
      <x:c r="P15" s="2"/>
    </x:row>
    <x:row r="16" ht="43" customHeight="1">
      <x:c r="A16" s="2" t="n">
        <x:v>8</x:v>
      </x:c>
      <x:c r="B16" s="29" t="n">
        <x:v>0</x:v>
      </x:c>
      <x:c r="C16" s="29" t="n">
        <x:v>0</x:v>
      </x:c>
      <x:c r="D16" s="29" t="n">
        <x:v>0</x:v>
      </x:c>
      <x:c r="E16" s="16" t="n">
        <x:f>IF(OR(COUNT(C16:D16)&lt;&gt;2,MIN(C16:D16)&lt;0),"n.a.",C16+D16)</x:f>
        <x:v>0</x:v>
      </x:c>
      <x:c r="F16" s="16" t="n">
        <x:f>IF(OR(COUNT(B16,E16,F15)&lt;&gt;3,B16&lt;0),"n.a.",F15+B16-E16)</x:f>
        <x:v>20000</x:v>
      </x:c>
      <x:c r="G16" s="17" t="str">
        <x:v>Fictional timing; replace with contracted payment dates.</x:v>
      </x:c>
      <x:c r="H16" s="2"/>
      <x:c r="I16" s="2"/>
      <x:c r="J16" s="2"/>
      <x:c r="K16" s="2"/>
      <x:c r="L16" s="2"/>
      <x:c r="M16" s="2"/>
      <x:c r="N16" s="2"/>
      <x:c r="O16" s="2"/>
      <x:c r="P16" s="2"/>
    </x:row>
    <x:row r="17" ht="43" customHeight="1">
      <x:c r="A17" s="2" t="n">
        <x:v>9</x:v>
      </x:c>
      <x:c r="B17" s="29" t="n">
        <x:v>0</x:v>
      </x:c>
      <x:c r="C17" s="29" t="n">
        <x:v>0</x:v>
      </x:c>
      <x:c r="D17" s="29" t="n">
        <x:v>0</x:v>
      </x:c>
      <x:c r="E17" s="16" t="n">
        <x:f>IF(OR(COUNT(C17:D17)&lt;&gt;2,MIN(C17:D17)&lt;0),"n.a.",C17+D17)</x:f>
        <x:v>0</x:v>
      </x:c>
      <x:c r="F17" s="16" t="n">
        <x:f>IF(OR(COUNT(B17,E17,F16)&lt;&gt;3,B17&lt;0),"n.a.",F16+B17-E17)</x:f>
        <x:v>20000</x:v>
      </x:c>
      <x:c r="G17" s="17" t="str">
        <x:v>Fictional timing; replace with contracted payment dates.</x:v>
      </x:c>
      <x:c r="H17" s="2"/>
      <x:c r="I17" s="2"/>
      <x:c r="J17" s="2"/>
      <x:c r="K17" s="2"/>
      <x:c r="L17" s="2"/>
      <x:c r="M17" s="2"/>
      <x:c r="N17" s="2"/>
      <x:c r="O17" s="2"/>
      <x:c r="P17" s="2"/>
    </x:row>
    <x:row r="18" ht="43" customHeight="1">
      <x:c r="A18" s="2" t="n">
        <x:v>10</x:v>
      </x:c>
      <x:c r="B18" s="29" t="n">
        <x:v>0</x:v>
      </x:c>
      <x:c r="C18" s="29" t="n">
        <x:v>0</x:v>
      </x:c>
      <x:c r="D18" s="29" t="n">
        <x:v>0</x:v>
      </x:c>
      <x:c r="E18" s="16" t="n">
        <x:f>IF(OR(COUNT(C18:D18)&lt;&gt;2,MIN(C18:D18)&lt;0),"n.a.",C18+D18)</x:f>
        <x:v>0</x:v>
      </x:c>
      <x:c r="F18" s="16" t="n">
        <x:f>IF(OR(COUNT(B18,E18,F17)&lt;&gt;3,B18&lt;0),"n.a.",F17+B18-E18)</x:f>
        <x:v>20000</x:v>
      </x:c>
      <x:c r="G18" s="17" t="str">
        <x:v>Fictional timing; replace with contracted payment dates.</x:v>
      </x:c>
      <x:c r="H18" s="2"/>
      <x:c r="I18" s="2"/>
      <x:c r="J18" s="2"/>
      <x:c r="K18" s="2"/>
      <x:c r="L18" s="2"/>
      <x:c r="M18" s="2"/>
      <x:c r="N18" s="2"/>
      <x:c r="O18" s="2"/>
      <x:c r="P18" s="2"/>
    </x:row>
    <x:row r="19" ht="43" customHeight="1">
      <x:c r="A19" s="2" t="n">
        <x:v>11</x:v>
      </x:c>
      <x:c r="B19" s="29" t="n">
        <x:v>0</x:v>
      </x:c>
      <x:c r="C19" s="29" t="n">
        <x:v>0</x:v>
      </x:c>
      <x:c r="D19" s="29" t="n">
        <x:v>0</x:v>
      </x:c>
      <x:c r="E19" s="16" t="n">
        <x:f>IF(OR(COUNT(C19:D19)&lt;&gt;2,MIN(C19:D19)&lt;0),"n.a.",C19+D19)</x:f>
        <x:v>0</x:v>
      </x:c>
      <x:c r="F19" s="16" t="n">
        <x:f>IF(OR(COUNT(B19,E19,F18)&lt;&gt;3,B19&lt;0),"n.a.",F18+B19-E19)</x:f>
        <x:v>20000</x:v>
      </x:c>
      <x:c r="G19" s="17" t="str">
        <x:v>Fictional timing; replace with contracted payment dates.</x:v>
      </x:c>
      <x:c r="H19" s="2"/>
      <x:c r="I19" s="2"/>
      <x:c r="J19" s="2"/>
      <x:c r="K19" s="2"/>
      <x:c r="L19" s="2"/>
      <x:c r="M19" s="2"/>
      <x:c r="N19" s="2"/>
      <x:c r="O19" s="2"/>
      <x:c r="P19" s="2"/>
    </x:row>
    <x:row r="20" ht="43" customHeight="1">
      <x:c r="A20" s="2" t="n">
        <x:v>12</x:v>
      </x:c>
      <x:c r="B20" s="29" t="n">
        <x:v>0</x:v>
      </x:c>
      <x:c r="C20" s="29" t="n">
        <x:v>0</x:v>
      </x:c>
      <x:c r="D20" s="29" t="n">
        <x:v>0</x:v>
      </x:c>
      <x:c r="E20" s="16" t="n">
        <x:f>IF(OR(COUNT(C20:D20)&lt;&gt;2,MIN(C20:D20)&lt;0),"n.a.",C20+D20)</x:f>
        <x:v>0</x:v>
      </x:c>
      <x:c r="F20" s="16" t="n">
        <x:f>IF(OR(COUNT(B20,E20,F19)&lt;&gt;3,B20&lt;0),"n.a.",F19+B20-E20)</x:f>
        <x:v>20000</x:v>
      </x:c>
      <x:c r="G20" s="17" t="str">
        <x:v>Fictional timing; replace with contracted payment dates.</x:v>
      </x:c>
      <x:c r="H20" s="2"/>
      <x:c r="I20" s="2"/>
      <x:c r="J20" s="2"/>
      <x:c r="K20" s="2"/>
      <x:c r="L20" s="2"/>
      <x:c r="M20" s="2"/>
      <x:c r="N20" s="2"/>
      <x:c r="O20" s="2"/>
      <x:c r="P20" s="2"/>
    </x:row>
    <x:row r="21" ht="43" customHeight="1">
      <x:c r="A21" s="2" t="n">
        <x:v>13</x:v>
      </x:c>
      <x:c r="B21" s="29" t="n">
        <x:v>0</x:v>
      </x:c>
      <x:c r="C21" s="29" t="n">
        <x:v>0</x:v>
      </x:c>
      <x:c r="D21" s="29" t="n">
        <x:v>0</x:v>
      </x:c>
      <x:c r="E21" s="16" t="n">
        <x:f>IF(OR(COUNT(C21:D21)&lt;&gt;2,MIN(C21:D21)&lt;0),"n.a.",C21+D21)</x:f>
        <x:v>0</x:v>
      </x:c>
      <x:c r="F21" s="16" t="n">
        <x:f>IF(OR(COUNT(B21,E21,F20)&lt;&gt;3,B21&lt;0),"n.a.",F20+B21-E21)</x:f>
        <x:v>20000</x:v>
      </x:c>
      <x:c r="G21" s="17" t="str">
        <x:v>Fictional timing; replace with contracted payment dates.</x:v>
      </x:c>
      <x:c r="H21" s="2"/>
      <x:c r="I21" s="2"/>
      <x:c r="J21" s="2"/>
      <x:c r="K21" s="2"/>
      <x:c r="L21" s="2"/>
      <x:c r="M21" s="2"/>
      <x:c r="N21" s="2"/>
      <x:c r="O21" s="2"/>
      <x:c r="P21" s="2"/>
    </x:row>
    <x:row r="22" ht="26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 ht="26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  <x:row r="24" ht="26" customHeight="1">
      <x:c r="A24" s="2" t="str">
        <x:v>Peak additional funds required</x:v>
      </x:c>
      <x:c r="B24" s="2"/>
      <x:c r="C24" s="2"/>
      <x:c r="D24" s="2"/>
      <x:c r="E24" s="2"/>
      <x:c r="F24" s="16" t="n">
        <x:f>IF(COUNT(F9:F21)&lt;&gt;13,"n.a.",MAX(0,-MIN(F9:F21)))</x:f>
        <x:v>20000</x:v>
      </x:c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 ht="26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 ht="26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 ht="26" customHeight="1">
      <x:c r="A27" s="4" t="str">
        <x:v>Peak deficit assumes no top-ups. Receipt timing is separate from income; reward funds are separate from fees.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</x:row>
    <x:row r="49" ht="26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</x:row>
    <x:row r="50" ht="26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</x:row>
    <x:row r="51" ht="26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</x:row>
    <x:row r="52" ht="26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</x:row>
    <x:row r="53" ht="26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</x:row>
    <x:row r="54" ht="26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</x:row>
    <x:row r="56" ht="26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</x:row>
    <x:row r="57" ht="26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</x:row>
    <x:row r="58" ht="26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</x:row>
    <x:row r="59" ht="26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</x:row>
    <x:row r="60" ht="26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</x:row>
    <x:row r="61" ht="26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</x:row>
    <x:row r="62" ht="26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</x:row>
    <x:row r="63" ht="26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</x:row>
    <x:row r="64" ht="26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</x:row>
    <x:row r="65" ht="26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</x:row>
    <x:row r="66" ht="26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</x:row>
    <x:row r="67" ht="26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</x:row>
    <x:row r="68" ht="26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</x:row>
    <x:row r="69" ht="26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</x:row>
    <x:row r="70" ht="26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</x:row>
    <x:row r="71" ht="26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</x:row>
    <x:row r="72" ht="26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</x:row>
    <x:row r="73" ht="26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</x:row>
    <x:row r="74" ht="26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</x:row>
    <x:row r="75" ht="26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</x:row>
    <x:row r="76" ht="26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</x:row>
    <x:row r="77" ht="26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</x:row>
    <x:row r="78" ht="26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</x:row>
    <x:row r="79" ht="26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</x:row>
    <x:row r="80" ht="26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</x:row>
    <x:row r="81" ht="26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</x:row>
    <x:row r="82" ht="26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</x:row>
    <x:row r="83" ht="26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</x:row>
    <x:row r="84" ht="26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</x:row>
    <x:row r="85" ht="26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</x:row>
    <x:row r="86" ht="26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</x:row>
    <x:row r="87" ht="26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</x:row>
    <x:row r="88" ht="26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</x:row>
    <x:row r="89" ht="26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</x:row>
    <x:row r="90" ht="26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</x:row>
    <x:row r="91" ht="26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</x:row>
    <x:row r="92" ht="26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</x:row>
    <x:row r="93" ht="26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</x:row>
    <x:row r="94" ht="26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</x:row>
    <x:row r="95" ht="26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</x:row>
    <x:row r="96" ht="26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</x:row>
    <x:row r="97" ht="26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</x:row>
    <x:row r="98" ht="26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</x:row>
    <x:row r="99" ht="26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</x:row>
    <x:row r="100" ht="26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9" hidden="0" customWidth="1"/>
    <x:col min="2" max="2" width="23" hidden="0" customWidth="1"/>
    <x:col min="3" max="3" width="84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32" customHeight="1">
      <x:c r="A2" s="3" t="str">
        <x:v>Provider pricing: service fee and direct contribution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6" customHeight="1">
      <x:c r="A3" s="4" t="str">
        <x:v>Fictional AED programme. Reward funds are tracked separately from service economics.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35" customHeight="1">
      <x:c r="A5" s="7" t="str">
        <x:v>Editable input</x:v>
      </x:c>
      <x:c r="B5" s="7" t="str">
        <x:v>Value</x:v>
      </x:c>
      <x:c r="C5" s="7" t="str">
        <x:v>Definition</x:v>
      </x:c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37" customHeight="1">
      <x:c r="A6" s="10" t="str">
        <x:v>Provider service fee</x:v>
      </x:c>
      <x:c r="B6" s="21" t="n">
        <x:v>80000</x:v>
      </x:c>
      <x:c r="C6" s="10" t="str">
        <x:v>Contracted service consideration.</x:v>
      </x:c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37" customHeight="1">
      <x:c r="A7" s="10" t="str">
        <x:v>Direct delivery cost</x:v>
      </x:c>
      <x:c r="B7" s="21" t="n">
        <x:v>55000</x:v>
      </x:c>
      <x:c r="C7" s="10" t="str">
        <x:v>People, platform, subcontractors and fulfilment charged to the provider.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37" customHeight="1">
      <x:c r="A8" s="10" t="str">
        <x:v>Pursuit / proposal cost</x:v>
      </x:c>
      <x:c r="B8" s="21" t="n">
        <x:v>6000</x:v>
      </x:c>
      <x:c r="C8" s="10" t="str">
        <x:v>Cost allocated to this opportunity only.</x:v>
      </x:c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 ht="37" customHeight="1">
      <x:c r="A9" s="10" t="str">
        <x:v>Client reward funds transferred</x:v>
      </x:c>
      <x:c r="B9" s="21" t="n">
        <x:v>120000</x:v>
      </x:c>
      <x:c r="C9" s="10" t="str">
        <x:v>Separate funding balance, excluded from this service-fee model.</x:v>
      </x:c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</x:row>
    <x:row r="10" ht="26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</x:row>
    <x:row r="11" ht="26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</x:row>
    <x:row r="12" ht="35" customHeight="1">
      <x:c r="A12" s="7" t="str">
        <x:v>Calculation</x:v>
      </x:c>
      <x:c r="B12" s="7" t="str">
        <x:v>Value</x:v>
      </x:c>
      <x:c r="C12" s="7" t="str">
        <x:v>Interpretation</x:v>
      </x:c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</x:row>
    <x:row r="13" ht="37" customHeight="1">
      <x:c r="A13" s="10" t="str">
        <x:v>Input status</x:v>
      </x:c>
      <x:c r="B13" s="11" t="str">
        <x:f>IF(COUNT(B6:B9)&lt;&gt;4,"Missing input",IF(MIN(B6:B9)&lt;0,"Invalid input","Ready"))</x:f>
        <x:v>Ready</x:v>
      </x:c>
      <x:c r="C13" s="10" t="str">
        <x:v>Four numeric nonnegative values required.</x:v>
      </x:c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</x:row>
    <x:row r="14" ht="37" customHeight="1">
      <x:c r="A14" s="10" t="str">
        <x:v>Contribution before acquisition</x:v>
      </x:c>
      <x:c r="B14" s="24" t="n">
        <x:f>IF(B13&lt;&gt;"Ready","n.a.",B6-B7)</x:f>
        <x:v>25000</x:v>
      </x:c>
      <x:c r="C14" s="10" t="str">
        <x:v>Service fee less direct delivery cost.</x:v>
      </x:c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</x:row>
    <x:row r="15" ht="37" customHeight="1">
      <x:c r="A15" s="10" t="str">
        <x:v>Contribution margin</x:v>
      </x:c>
      <x:c r="B15" s="12" t="n">
        <x:f>IF(B13&lt;&gt;"Ready","n.a.",IF(B6=0,"n.a.",B14/B6))</x:f>
        <x:v>0.3125</x:v>
      </x:c>
      <x:c r="C15" s="10" t="str">
        <x:v>Contribution / service fee.</x:v>
      </x:c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</x:row>
    <x:row r="16" ht="37" customHeight="1">
      <x:c r="A16" s="10" t="str">
        <x:v>Contribution after acquisition</x:v>
      </x:c>
      <x:c r="B16" s="24" t="n">
        <x:f>IF(B13&lt;&gt;"Ready","n.a.",B14-B8)</x:f>
        <x:v>19000</x:v>
      </x:c>
      <x:c r="C16" s="10" t="str">
        <x:v>Contribution before acquisition less allocated pursuit cost.</x:v>
      </x:c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</x:row>
    <x:row r="17" ht="37" customHeight="1">
      <x:c r="A17" s="10" t="str">
        <x:v>Reward funding balance</x:v>
      </x:c>
      <x:c r="B17" s="24" t="n">
        <x:f>IF(B13&lt;&gt;"Ready","n.a.",B9)</x:f>
        <x:v>120000</x:v>
      </x:c>
      <x:c r="C17" s="10" t="str">
        <x:v>Tracked separately; actual accounting follows the contract.</x:v>
      </x:c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</x:row>
    <x:row r="18" ht="26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</x:row>
    <x:row r="19" ht="26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</x:row>
    <x:row r="20" ht="26" customHeight="1">
      <x:c r="A20" s="4" t="str">
        <x:v>Excludes shared overhead and tax. Fund transfers do not increase the fee or contribution in this planning model.</x:v>
      </x:c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</x:row>
    <x:row r="21" ht="26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</x:row>
    <x:row r="22" ht="26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 ht="26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  <x:row r="24" ht="26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 ht="26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 ht="26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 ht="26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</x:row>
    <x:row r="49" ht="26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</x:row>
    <x:row r="50" ht="26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</x:row>
    <x:row r="51" ht="26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</x:row>
    <x:row r="52" ht="26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</x:row>
    <x:row r="53" ht="26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</x:row>
    <x:row r="54" ht="26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</x:row>
    <x:row r="56" ht="26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</x:row>
    <x:row r="57" ht="26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</x:row>
    <x:row r="58" ht="26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</x:row>
    <x:row r="59" ht="26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</x:row>
    <x:row r="60" ht="26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</x:row>
    <x:row r="61" ht="26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</x:row>
    <x:row r="62" ht="26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</x:row>
    <x:row r="63" ht="26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</x:row>
    <x:row r="64" ht="26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</x:row>
    <x:row r="65" ht="26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</x:row>
    <x:row r="66" ht="26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</x:row>
    <x:row r="67" ht="26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</x:row>
    <x:row r="68" ht="26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</x:row>
    <x:row r="69" ht="26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</x:row>
    <x:row r="70" ht="26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</x:row>
    <x:row r="71" ht="26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</x:row>
    <x:row r="72" ht="26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</x:row>
    <x:row r="73" ht="26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</x:row>
    <x:row r="74" ht="26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</x:row>
    <x:row r="75" ht="26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</x:row>
    <x:row r="76" ht="26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</x:row>
    <x:row r="77" ht="26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</x:row>
    <x:row r="78" ht="26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</x:row>
    <x:row r="79" ht="26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</x:row>
    <x:row r="80" ht="26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</x:row>
    <x:row r="81" ht="26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</x:row>
    <x:row r="82" ht="26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</x:row>
    <x:row r="83" ht="26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</x:row>
    <x:row r="84" ht="26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</x:row>
    <x:row r="85" ht="26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</x:row>
    <x:row r="86" ht="26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</x:row>
    <x:row r="87" ht="26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</x:row>
    <x:row r="88" ht="26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</x:row>
    <x:row r="89" ht="26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</x:row>
    <x:row r="90" ht="26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</x:row>
    <x:row r="91" ht="26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</x:row>
    <x:row r="92" ht="26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</x:row>
    <x:row r="93" ht="26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</x:row>
    <x:row r="94" ht="26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</x:row>
    <x:row r="95" ht="26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</x:row>
    <x:row r="96" ht="26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</x:row>
    <x:row r="97" ht="26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</x:row>
    <x:row r="98" ht="26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</x:row>
    <x:row r="99" ht="26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</x:row>
    <x:row r="100" ht="26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0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  <x:col min="9" max="9" width="22" hidden="0" customWidth="1"/>
    <x:col min="10" max="10" width="65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32" customHeight="1">
      <x:c r="A2" s="3" t="str">
        <x:v>Accept a defined first discussion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6" customHeight="1">
      <x:c r="A3" s="4" t="str">
        <x:v>Discovery acceptance: permits and launch checks belong in delivery planning, not this first-meeting gate.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35" customHeight="1">
      <x:c r="A5" s="7" t="str">
        <x:v>Record</x:v>
      </x:c>
      <x:c r="B5" s="7" t="str">
        <x:v>Service fit</x:v>
      </x:c>
      <x:c r="C5" s="7" t="str">
        <x:v>Relevant sponsor</x:v>
      </x:c>
      <x:c r="D5" s="7" t="str">
        <x:v>Named campaign topic</x:v>
      </x:c>
      <x:c r="E5" s="7" t="str">
        <x:v>Informed agreement</x:v>
      </x:c>
      <x:c r="F5" s="7" t="str">
        <x:v>Useful next step</x:v>
      </x:c>
      <x:c r="G5" s="7" t="str">
        <x:v>Contact route</x:v>
      </x:c>
      <x:c r="H5" s="7" t="str">
        <x:v>No suppression</x:v>
      </x:c>
      <x:c r="I5" s="7" t="str">
        <x:v>Decision</x:v>
      </x:c>
      <x:c r="J5" s="7" t="str">
        <x:v>Missing fact / next action</x:v>
      </x:c>
      <x:c r="K5" s="2"/>
      <x:c r="L5" s="2"/>
      <x:c r="M5" s="2"/>
      <x:c r="N5" s="2"/>
      <x:c r="O5" s="2"/>
      <x:c r="P5" s="2"/>
    </x:row>
    <x:row r="6" ht="42" customHeight="1">
      <x:c r="A6" s="27" t="str">
        <x:v>EX01</x:v>
      </x:c>
      <x:c r="B6" s="27" t="str">
        <x:v>Confirmed</x:v>
      </x:c>
      <x:c r="C6" s="27" t="str">
        <x:v>Confirmed</x:v>
      </x:c>
      <x:c r="D6" s="27" t="str">
        <x:v>Confirmed</x:v>
      </x:c>
      <x:c r="E6" s="27" t="str">
        <x:v>Confirmed</x:v>
      </x:c>
      <x:c r="F6" s="27" t="str">
        <x:v>Confirmed</x:v>
      </x:c>
      <x:c r="G6" s="27" t="str">
        <x:v>Confirmed</x:v>
      </x:c>
      <x:c r="H6" s="27" t="str">
        <x:v>Confirmed</x:v>
      </x:c>
      <x:c r="I6" s="8" t="str">
        <x:f>IF(A6="","",IF(COUNTIFS(B6:H6,"Failed")&gt;0,"Decline",IF(COUNTIFS(B6:H6,"Confirmed")=7,"Accept","Hold")))</x:f>
        <x:v>Accept</x:v>
      </x:c>
      <x:c r="J6" s="17" t="str">
        <x:v>Fictional: accept the specific discussion.</x:v>
      </x:c>
      <x:c r="K6" s="2"/>
      <x:c r="L6" s="2"/>
      <x:c r="M6" s="2"/>
      <x:c r="N6" s="2"/>
      <x:c r="O6" s="2"/>
      <x:c r="P6" s="2"/>
    </x:row>
    <x:row r="7" ht="42" customHeight="1">
      <x:c r="A7" s="27" t="str">
        <x:v>EX02</x:v>
      </x:c>
      <x:c r="B7" s="27" t="str">
        <x:v>Confirmed</x:v>
      </x:c>
      <x:c r="C7" s="27" t="str">
        <x:v>Unknown</x:v>
      </x:c>
      <x:c r="D7" s="27" t="str">
        <x:v>Confirmed</x:v>
      </x:c>
      <x:c r="E7" s="27" t="str">
        <x:v>Confirmed</x:v>
      </x:c>
      <x:c r="F7" s="27" t="str">
        <x:v>Confirmed</x:v>
      </x:c>
      <x:c r="G7" s="27" t="str">
        <x:v>Confirmed</x:v>
      </x:c>
      <x:c r="H7" s="27" t="str">
        <x:v>Confirmed</x:v>
      </x:c>
      <x:c r="I7" s="8" t="str">
        <x:f>IF(A7="","",IF(COUNTIFS(B7:H7,"Failed")&gt;0,"Decline",IF(COUNTIFS(B7:H7,"Confirmed")=7,"Accept","Hold")))</x:f>
        <x:v>Hold</x:v>
      </x:c>
      <x:c r="J7" s="17" t="str">
        <x:v>Fictional: confirm sponsor.</x:v>
      </x:c>
      <x:c r="K7" s="2"/>
      <x:c r="L7" s="2"/>
      <x:c r="M7" s="2"/>
      <x:c r="N7" s="2"/>
      <x:c r="O7" s="2"/>
      <x:c r="P7" s="2"/>
    </x:row>
    <x:row r="8" ht="42" customHeight="1">
      <x:c r="A8" s="27" t="str">
        <x:v>EX03</x:v>
      </x:c>
      <x:c r="B8" s="27" t="str">
        <x:v>Confirmed</x:v>
      </x:c>
      <x:c r="C8" s="27" t="str">
        <x:v>Confirmed</x:v>
      </x:c>
      <x:c r="D8" s="27" t="str">
        <x:v>Confirmed</x:v>
      </x:c>
      <x:c r="E8" s="27" t="str">
        <x:v>Confirmed</x:v>
      </x:c>
      <x:c r="F8" s="27" t="str">
        <x:v>Confirmed</x:v>
      </x:c>
      <x:c r="G8" s="27" t="str">
        <x:v>Confirmed</x:v>
      </x:c>
      <x:c r="H8" s="27" t="str">
        <x:v>Failed</x:v>
      </x:c>
      <x:c r="I8" s="8" t="str">
        <x:f>IF(A8="","",IF(COUNTIFS(B8:H8,"Failed")&gt;0,"Decline",IF(COUNTIFS(B8:H8,"Confirmed")=7,"Accept","Hold")))</x:f>
        <x:v>Decline</x:v>
      </x:c>
      <x:c r="J8" s="17" t="str">
        <x:v>Fictional: honour stop-contact instruction.</x:v>
      </x:c>
      <x:c r="K8" s="2"/>
      <x:c r="L8" s="2"/>
      <x:c r="M8" s="2"/>
      <x:c r="N8" s="2"/>
      <x:c r="O8" s="2"/>
      <x:c r="P8" s="2"/>
    </x:row>
    <x:row r="9" ht="42" customHeight="1">
      <x:c r="A9" s="27"/>
      <x:c r="B9" s="27"/>
      <x:c r="C9" s="27"/>
      <x:c r="D9" s="27"/>
      <x:c r="E9" s="27"/>
      <x:c r="F9" s="27"/>
      <x:c r="G9" s="27"/>
      <x:c r="H9" s="27"/>
      <x:c r="I9" s="8" t="str">
        <x:f>IF(A9="","",IF(COUNTIFS(B9:H9,"Failed")&gt;0,"Decline",IF(COUNTIFS(B9:H9,"Confirmed")=7,"Accept","Hold")))</x:f>
      </x:c>
      <x:c r="J9" s="17"/>
      <x:c r="K9" s="2"/>
      <x:c r="L9" s="2"/>
      <x:c r="M9" s="2"/>
      <x:c r="N9" s="2"/>
      <x:c r="O9" s="2"/>
      <x:c r="P9" s="2"/>
    </x:row>
    <x:row r="10" ht="42" customHeight="1">
      <x:c r="A10" s="27"/>
      <x:c r="B10" s="27"/>
      <x:c r="C10" s="27"/>
      <x:c r="D10" s="27"/>
      <x:c r="E10" s="27"/>
      <x:c r="F10" s="27"/>
      <x:c r="G10" s="27"/>
      <x:c r="H10" s="27"/>
      <x:c r="I10" s="8" t="str">
        <x:f>IF(A10="","",IF(COUNTIFS(B10:H10,"Failed")&gt;0,"Decline",IF(COUNTIFS(B10:H10,"Confirmed")=7,"Accept","Hold")))</x:f>
      </x:c>
      <x:c r="J10" s="17"/>
      <x:c r="K10" s="2"/>
      <x:c r="L10" s="2"/>
      <x:c r="M10" s="2"/>
      <x:c r="N10" s="2"/>
      <x:c r="O10" s="2"/>
      <x:c r="P10" s="2"/>
    </x:row>
    <x:row r="11" ht="42" customHeight="1">
      <x:c r="A11" s="27"/>
      <x:c r="B11" s="27"/>
      <x:c r="C11" s="27"/>
      <x:c r="D11" s="27"/>
      <x:c r="E11" s="27"/>
      <x:c r="F11" s="27"/>
      <x:c r="G11" s="27"/>
      <x:c r="H11" s="27"/>
      <x:c r="I11" s="8" t="str">
        <x:f>IF(A11="","",IF(COUNTIFS(B11:H11,"Failed")&gt;0,"Decline",IF(COUNTIFS(B11:H11,"Confirmed")=7,"Accept","Hold")))</x:f>
      </x:c>
      <x:c r="J11" s="17"/>
      <x:c r="K11" s="2"/>
      <x:c r="L11" s="2"/>
      <x:c r="M11" s="2"/>
      <x:c r="N11" s="2"/>
      <x:c r="O11" s="2"/>
      <x:c r="P11" s="2"/>
    </x:row>
    <x:row r="12" ht="42" customHeight="1">
      <x:c r="A12" s="27"/>
      <x:c r="B12" s="27"/>
      <x:c r="C12" s="27"/>
      <x:c r="D12" s="27"/>
      <x:c r="E12" s="27"/>
      <x:c r="F12" s="27"/>
      <x:c r="G12" s="27"/>
      <x:c r="H12" s="27"/>
      <x:c r="I12" s="8" t="str">
        <x:f>IF(A12="","",IF(COUNTIFS(B12:H12,"Failed")&gt;0,"Decline",IF(COUNTIFS(B12:H12,"Confirmed")=7,"Accept","Hold")))</x:f>
      </x:c>
      <x:c r="J12" s="17"/>
      <x:c r="K12" s="2"/>
      <x:c r="L12" s="2"/>
      <x:c r="M12" s="2"/>
      <x:c r="N12" s="2"/>
      <x:c r="O12" s="2"/>
      <x:c r="P12" s="2"/>
    </x:row>
    <x:row r="13" ht="42" customHeight="1">
      <x:c r="A13" s="27"/>
      <x:c r="B13" s="27"/>
      <x:c r="C13" s="27"/>
      <x:c r="D13" s="27"/>
      <x:c r="E13" s="27"/>
      <x:c r="F13" s="27"/>
      <x:c r="G13" s="27"/>
      <x:c r="H13" s="27"/>
      <x:c r="I13" s="8" t="str">
        <x:f>IF(A13="","",IF(COUNTIFS(B13:H13,"Failed")&gt;0,"Decline",IF(COUNTIFS(B13:H13,"Confirmed")=7,"Accept","Hold")))</x:f>
      </x:c>
      <x:c r="J13" s="17"/>
      <x:c r="K13" s="2"/>
      <x:c r="L13" s="2"/>
      <x:c r="M13" s="2"/>
      <x:c r="N13" s="2"/>
      <x:c r="O13" s="2"/>
      <x:c r="P13" s="2"/>
    </x:row>
    <x:row r="14" ht="42" customHeight="1">
      <x:c r="A14" s="27"/>
      <x:c r="B14" s="27"/>
      <x:c r="C14" s="27"/>
      <x:c r="D14" s="27"/>
      <x:c r="E14" s="27"/>
      <x:c r="F14" s="27"/>
      <x:c r="G14" s="27"/>
      <x:c r="H14" s="27"/>
      <x:c r="I14" s="8" t="str">
        <x:f>IF(A14="","",IF(COUNTIFS(B14:H14,"Failed")&gt;0,"Decline",IF(COUNTIFS(B14:H14,"Confirmed")=7,"Accept","Hold")))</x:f>
      </x:c>
      <x:c r="J14" s="17"/>
      <x:c r="K14" s="2"/>
      <x:c r="L14" s="2"/>
      <x:c r="M14" s="2"/>
      <x:c r="N14" s="2"/>
      <x:c r="O14" s="2"/>
      <x:c r="P14" s="2"/>
    </x:row>
    <x:row r="15" ht="42" customHeight="1">
      <x:c r="A15" s="27"/>
      <x:c r="B15" s="27"/>
      <x:c r="C15" s="27"/>
      <x:c r="D15" s="27"/>
      <x:c r="E15" s="27"/>
      <x:c r="F15" s="27"/>
      <x:c r="G15" s="27"/>
      <x:c r="H15" s="27"/>
      <x:c r="I15" s="8" t="str">
        <x:f>IF(A15="","",IF(COUNTIFS(B15:H15,"Failed")&gt;0,"Decline",IF(COUNTIFS(B15:H15,"Confirmed")=7,"Accept","Hold")))</x:f>
      </x:c>
      <x:c r="J15" s="17"/>
      <x:c r="K15" s="2"/>
      <x:c r="L15" s="2"/>
      <x:c r="M15" s="2"/>
      <x:c r="N15" s="2"/>
      <x:c r="O15" s="2"/>
      <x:c r="P15" s="2"/>
    </x:row>
    <x:row r="16" ht="42" customHeight="1">
      <x:c r="A16" s="27"/>
      <x:c r="B16" s="27"/>
      <x:c r="C16" s="27"/>
      <x:c r="D16" s="27"/>
      <x:c r="E16" s="27"/>
      <x:c r="F16" s="27"/>
      <x:c r="G16" s="27"/>
      <x:c r="H16" s="27"/>
      <x:c r="I16" s="8" t="str">
        <x:f>IF(A16="","",IF(COUNTIFS(B16:H16,"Failed")&gt;0,"Decline",IF(COUNTIFS(B16:H16,"Confirmed")=7,"Accept","Hold")))</x:f>
      </x:c>
      <x:c r="J16" s="17"/>
      <x:c r="K16" s="2"/>
      <x:c r="L16" s="2"/>
      <x:c r="M16" s="2"/>
      <x:c r="N16" s="2"/>
      <x:c r="O16" s="2"/>
      <x:c r="P16" s="2"/>
    </x:row>
    <x:row r="17" ht="42" customHeight="1">
      <x:c r="A17" s="27"/>
      <x:c r="B17" s="27"/>
      <x:c r="C17" s="27"/>
      <x:c r="D17" s="27"/>
      <x:c r="E17" s="27"/>
      <x:c r="F17" s="27"/>
      <x:c r="G17" s="27"/>
      <x:c r="H17" s="27"/>
      <x:c r="I17" s="8" t="str">
        <x:f>IF(A17="","",IF(COUNTIFS(B17:H17,"Failed")&gt;0,"Decline",IF(COUNTIFS(B17:H17,"Confirmed")=7,"Accept","Hold")))</x:f>
      </x:c>
      <x:c r="J17" s="17"/>
      <x:c r="K17" s="2"/>
      <x:c r="L17" s="2"/>
      <x:c r="M17" s="2"/>
      <x:c r="N17" s="2"/>
      <x:c r="O17" s="2"/>
      <x:c r="P17" s="2"/>
    </x:row>
    <x:row r="18" ht="42" customHeight="1">
      <x:c r="A18" s="27"/>
      <x:c r="B18" s="27"/>
      <x:c r="C18" s="27"/>
      <x:c r="D18" s="27"/>
      <x:c r="E18" s="27"/>
      <x:c r="F18" s="27"/>
      <x:c r="G18" s="27"/>
      <x:c r="H18" s="27"/>
      <x:c r="I18" s="8" t="str">
        <x:f>IF(A18="","",IF(COUNTIFS(B18:H18,"Failed")&gt;0,"Decline",IF(COUNTIFS(B18:H18,"Confirmed")=7,"Accept","Hold")))</x:f>
      </x:c>
      <x:c r="J18" s="17"/>
      <x:c r="K18" s="2"/>
      <x:c r="L18" s="2"/>
      <x:c r="M18" s="2"/>
      <x:c r="N18" s="2"/>
      <x:c r="O18" s="2"/>
      <x:c r="P18" s="2"/>
    </x:row>
    <x:row r="19" ht="42" customHeight="1">
      <x:c r="A19" s="27"/>
      <x:c r="B19" s="27"/>
      <x:c r="C19" s="27"/>
      <x:c r="D19" s="27"/>
      <x:c r="E19" s="27"/>
      <x:c r="F19" s="27"/>
      <x:c r="G19" s="27"/>
      <x:c r="H19" s="27"/>
      <x:c r="I19" s="8" t="str">
        <x:f>IF(A19="","",IF(COUNTIFS(B19:H19,"Failed")&gt;0,"Decline",IF(COUNTIFS(B19:H19,"Confirmed")=7,"Accept","Hold")))</x:f>
      </x:c>
      <x:c r="J19" s="17"/>
      <x:c r="K19" s="2"/>
      <x:c r="L19" s="2"/>
      <x:c r="M19" s="2"/>
      <x:c r="N19" s="2"/>
      <x:c r="O19" s="2"/>
      <x:c r="P19" s="2"/>
    </x:row>
    <x:row r="20" ht="42" customHeight="1">
      <x:c r="A20" s="27"/>
      <x:c r="B20" s="27"/>
      <x:c r="C20" s="27"/>
      <x:c r="D20" s="27"/>
      <x:c r="E20" s="27"/>
      <x:c r="F20" s="27"/>
      <x:c r="G20" s="27"/>
      <x:c r="H20" s="27"/>
      <x:c r="I20" s="8" t="str">
        <x:f>IF(A20="","",IF(COUNTIFS(B20:H20,"Failed")&gt;0,"Decline",IF(COUNTIFS(B20:H20,"Confirmed")=7,"Accept","Hold")))</x:f>
      </x:c>
      <x:c r="J20" s="17"/>
      <x:c r="K20" s="2"/>
      <x:c r="L20" s="2"/>
      <x:c r="M20" s="2"/>
      <x:c r="N20" s="2"/>
      <x:c r="O20" s="2"/>
      <x:c r="P20" s="2"/>
    </x:row>
    <x:row r="21" ht="42" customHeight="1">
      <x:c r="A21" s="27"/>
      <x:c r="B21" s="27"/>
      <x:c r="C21" s="27"/>
      <x:c r="D21" s="27"/>
      <x:c r="E21" s="27"/>
      <x:c r="F21" s="27"/>
      <x:c r="G21" s="27"/>
      <x:c r="H21" s="27"/>
      <x:c r="I21" s="8" t="str">
        <x:f>IF(A21="","",IF(COUNTIFS(B21:H21,"Failed")&gt;0,"Decline",IF(COUNTIFS(B21:H21,"Confirmed")=7,"Accept","Hold")))</x:f>
      </x:c>
      <x:c r="J21" s="17"/>
      <x:c r="K21" s="2"/>
      <x:c r="L21" s="2"/>
      <x:c r="M21" s="2"/>
      <x:c r="N21" s="2"/>
      <x:c r="O21" s="2"/>
      <x:c r="P21" s="2"/>
    </x:row>
    <x:row r="22" ht="42" customHeight="1">
      <x:c r="A22" s="27"/>
      <x:c r="B22" s="27"/>
      <x:c r="C22" s="27"/>
      <x:c r="D22" s="27"/>
      <x:c r="E22" s="27"/>
      <x:c r="F22" s="27"/>
      <x:c r="G22" s="27"/>
      <x:c r="H22" s="27"/>
      <x:c r="I22" s="8" t="str">
        <x:f>IF(A22="","",IF(COUNTIFS(B22:H22,"Failed")&gt;0,"Decline",IF(COUNTIFS(B22:H22,"Confirmed")=7,"Accept","Hold")))</x:f>
      </x:c>
      <x:c r="J22" s="17"/>
      <x:c r="K22" s="2"/>
      <x:c r="L22" s="2"/>
      <x:c r="M22" s="2"/>
      <x:c r="N22" s="2"/>
      <x:c r="O22" s="2"/>
      <x:c r="P22" s="2"/>
    </x:row>
    <x:row r="23" ht="42" customHeight="1">
      <x:c r="A23" s="27"/>
      <x:c r="B23" s="27"/>
      <x:c r="C23" s="27"/>
      <x:c r="D23" s="27"/>
      <x:c r="E23" s="27"/>
      <x:c r="F23" s="27"/>
      <x:c r="G23" s="27"/>
      <x:c r="H23" s="27"/>
      <x:c r="I23" s="8" t="str">
        <x:f>IF(A23="","",IF(COUNTIFS(B23:H23,"Failed")&gt;0,"Decline",IF(COUNTIFS(B23:H23,"Confirmed")=7,"Accept","Hold")))</x:f>
      </x:c>
      <x:c r="J23" s="17"/>
      <x:c r="K23" s="2"/>
      <x:c r="L23" s="2"/>
      <x:c r="M23" s="2"/>
      <x:c r="N23" s="2"/>
      <x:c r="O23" s="2"/>
      <x:c r="P23" s="2"/>
    </x:row>
    <x:row r="24" ht="42" customHeight="1">
      <x:c r="A24" s="27"/>
      <x:c r="B24" s="27"/>
      <x:c r="C24" s="27"/>
      <x:c r="D24" s="27"/>
      <x:c r="E24" s="27"/>
      <x:c r="F24" s="27"/>
      <x:c r="G24" s="27"/>
      <x:c r="H24" s="27"/>
      <x:c r="I24" s="8" t="str">
        <x:f>IF(A24="","",IF(COUNTIFS(B24:H24,"Failed")&gt;0,"Decline",IF(COUNTIFS(B24:H24,"Confirmed")=7,"Accept","Hold")))</x:f>
      </x:c>
      <x:c r="J24" s="17"/>
      <x:c r="K24" s="2"/>
      <x:c r="L24" s="2"/>
      <x:c r="M24" s="2"/>
      <x:c r="N24" s="2"/>
      <x:c r="O24" s="2"/>
      <x:c r="P24" s="2"/>
    </x:row>
    <x:row r="25" ht="42" customHeight="1">
      <x:c r="A25" s="27"/>
      <x:c r="B25" s="27"/>
      <x:c r="C25" s="27"/>
      <x:c r="D25" s="27"/>
      <x:c r="E25" s="27"/>
      <x:c r="F25" s="27"/>
      <x:c r="G25" s="27"/>
      <x:c r="H25" s="27"/>
      <x:c r="I25" s="8" t="str">
        <x:f>IF(A25="","",IF(COUNTIFS(B25:H25,"Failed")&gt;0,"Decline",IF(COUNTIFS(B25:H25,"Confirmed")=7,"Accept","Hold")))</x:f>
      </x:c>
      <x:c r="J25" s="17"/>
      <x:c r="K25" s="2"/>
      <x:c r="L25" s="2"/>
      <x:c r="M25" s="2"/>
      <x:c r="N25" s="2"/>
      <x:c r="O25" s="2"/>
      <x:c r="P25" s="2"/>
    </x:row>
    <x:row r="26" ht="42" customHeight="1">
      <x:c r="A26" s="27"/>
      <x:c r="B26" s="27"/>
      <x:c r="C26" s="27"/>
      <x:c r="D26" s="27"/>
      <x:c r="E26" s="27"/>
      <x:c r="F26" s="27"/>
      <x:c r="G26" s="27"/>
      <x:c r="H26" s="27"/>
      <x:c r="I26" s="8" t="str">
        <x:f>IF(A26="","",IF(COUNTIFS(B26:H26,"Failed")&gt;0,"Decline",IF(COUNTIFS(B26:H26,"Confirmed")=7,"Accept","Hold")))</x:f>
      </x:c>
      <x:c r="J26" s="17"/>
      <x:c r="K26" s="2"/>
      <x:c r="L26" s="2"/>
      <x:c r="M26" s="2"/>
      <x:c r="N26" s="2"/>
      <x:c r="O26" s="2"/>
      <x:c r="P26" s="2"/>
    </x:row>
    <x:row r="27" ht="42" customHeight="1">
      <x:c r="A27" s="27"/>
      <x:c r="B27" s="27"/>
      <x:c r="C27" s="27"/>
      <x:c r="D27" s="27"/>
      <x:c r="E27" s="27"/>
      <x:c r="F27" s="27"/>
      <x:c r="G27" s="27"/>
      <x:c r="H27" s="27"/>
      <x:c r="I27" s="8" t="str">
        <x:f>IF(A27="","",IF(COUNTIFS(B27:H27,"Failed")&gt;0,"Decline",IF(COUNTIFS(B27:H27,"Confirmed")=7,"Accept","Hold")))</x:f>
      </x:c>
      <x:c r="J27" s="17"/>
      <x:c r="K27" s="2"/>
      <x:c r="L27" s="2"/>
      <x:c r="M27" s="2"/>
      <x:c r="N27" s="2"/>
      <x:c r="O27" s="2"/>
      <x:c r="P27" s="2"/>
    </x:row>
    <x:row r="28" ht="42" customHeight="1">
      <x:c r="A28" s="27"/>
      <x:c r="B28" s="27"/>
      <x:c r="C28" s="27"/>
      <x:c r="D28" s="27"/>
      <x:c r="E28" s="27"/>
      <x:c r="F28" s="27"/>
      <x:c r="G28" s="27"/>
      <x:c r="H28" s="27"/>
      <x:c r="I28" s="8" t="str">
        <x:f>IF(A28="","",IF(COUNTIFS(B28:H28,"Failed")&gt;0,"Decline",IF(COUNTIFS(B28:H28,"Confirmed")=7,"Accept","Hold")))</x:f>
      </x:c>
      <x:c r="J28" s="17"/>
      <x:c r="K28" s="2"/>
      <x:c r="L28" s="2"/>
      <x:c r="M28" s="2"/>
      <x:c r="N28" s="2"/>
      <x:c r="O28" s="2"/>
      <x:c r="P28" s="2"/>
    </x:row>
    <x:row r="29" ht="42" customHeight="1">
      <x:c r="A29" s="27"/>
      <x:c r="B29" s="27"/>
      <x:c r="C29" s="27"/>
      <x:c r="D29" s="27"/>
      <x:c r="E29" s="27"/>
      <x:c r="F29" s="27"/>
      <x:c r="G29" s="27"/>
      <x:c r="H29" s="27"/>
      <x:c r="I29" s="8" t="str">
        <x:f>IF(A29="","",IF(COUNTIFS(B29:H29,"Failed")&gt;0,"Decline",IF(COUNTIFS(B29:H29,"Confirmed")=7,"Accept","Hold")))</x:f>
      </x:c>
      <x:c r="J29" s="17"/>
      <x:c r="K29" s="2"/>
      <x:c r="L29" s="2"/>
      <x:c r="M29" s="2"/>
      <x:c r="N29" s="2"/>
      <x:c r="O29" s="2"/>
      <x:c r="P29" s="2"/>
    </x:row>
    <x:row r="30" ht="42" customHeight="1">
      <x:c r="A30" s="27"/>
      <x:c r="B30" s="27"/>
      <x:c r="C30" s="27"/>
      <x:c r="D30" s="27"/>
      <x:c r="E30" s="27"/>
      <x:c r="F30" s="27"/>
      <x:c r="G30" s="27"/>
      <x:c r="H30" s="27"/>
      <x:c r="I30" s="8" t="str">
        <x:f>IF(A30="","",IF(COUNTIFS(B30:H30,"Failed")&gt;0,"Decline",IF(COUNTIFS(B30:H30,"Confirmed")=7,"Accept","Hold")))</x:f>
      </x:c>
      <x:c r="J30" s="17"/>
      <x:c r="K30" s="2"/>
      <x:c r="L30" s="2"/>
      <x:c r="M30" s="2"/>
      <x:c r="N30" s="2"/>
      <x:c r="O30" s="2"/>
      <x:c r="P30" s="2"/>
    </x:row>
    <x:row r="31" ht="42" customHeight="1">
      <x:c r="A31" s="27"/>
      <x:c r="B31" s="27"/>
      <x:c r="C31" s="27"/>
      <x:c r="D31" s="27"/>
      <x:c r="E31" s="27"/>
      <x:c r="F31" s="27"/>
      <x:c r="G31" s="27"/>
      <x:c r="H31" s="27"/>
      <x:c r="I31" s="8" t="str">
        <x:f>IF(A31="","",IF(COUNTIFS(B31:H31,"Failed")&gt;0,"Decline",IF(COUNTIFS(B31:H31,"Confirmed")=7,"Accept","Hold")))</x:f>
      </x:c>
      <x:c r="J31" s="17"/>
      <x:c r="K31" s="2"/>
      <x:c r="L31" s="2"/>
      <x:c r="M31" s="2"/>
      <x:c r="N31" s="2"/>
      <x:c r="O31" s="2"/>
      <x:c r="P31" s="2"/>
    </x:row>
    <x:row r="32" ht="42" customHeight="1">
      <x:c r="A32" s="27"/>
      <x:c r="B32" s="27"/>
      <x:c r="C32" s="27"/>
      <x:c r="D32" s="27"/>
      <x:c r="E32" s="27"/>
      <x:c r="F32" s="27"/>
      <x:c r="G32" s="27"/>
      <x:c r="H32" s="27"/>
      <x:c r="I32" s="8" t="str">
        <x:f>IF(A32="","",IF(COUNTIFS(B32:H32,"Failed")&gt;0,"Decline",IF(COUNTIFS(B32:H32,"Confirmed")=7,"Accept","Hold")))</x:f>
      </x:c>
      <x:c r="J32" s="17"/>
      <x:c r="K32" s="2"/>
      <x:c r="L32" s="2"/>
      <x:c r="M32" s="2"/>
      <x:c r="N32" s="2"/>
      <x:c r="O32" s="2"/>
      <x:c r="P32" s="2"/>
    </x:row>
    <x:row r="33" ht="42" customHeight="1">
      <x:c r="A33" s="27"/>
      <x:c r="B33" s="27"/>
      <x:c r="C33" s="27"/>
      <x:c r="D33" s="27"/>
      <x:c r="E33" s="27"/>
      <x:c r="F33" s="27"/>
      <x:c r="G33" s="27"/>
      <x:c r="H33" s="27"/>
      <x:c r="I33" s="8" t="str">
        <x:f>IF(A33="","",IF(COUNTIFS(B33:H33,"Failed")&gt;0,"Decline",IF(COUNTIFS(B33:H33,"Confirmed")=7,"Accept","Hold")))</x:f>
      </x:c>
      <x:c r="J33" s="17"/>
      <x:c r="K33" s="2"/>
      <x:c r="L33" s="2"/>
      <x:c r="M33" s="2"/>
      <x:c r="N33" s="2"/>
      <x:c r="O33" s="2"/>
      <x:c r="P33" s="2"/>
    </x:row>
    <x:row r="34" ht="42" customHeight="1">
      <x:c r="A34" s="27"/>
      <x:c r="B34" s="27"/>
      <x:c r="C34" s="27"/>
      <x:c r="D34" s="27"/>
      <x:c r="E34" s="27"/>
      <x:c r="F34" s="27"/>
      <x:c r="G34" s="27"/>
      <x:c r="H34" s="27"/>
      <x:c r="I34" s="8" t="str">
        <x:f>IF(A34="","",IF(COUNTIFS(B34:H34,"Failed")&gt;0,"Decline",IF(COUNTIFS(B34:H34,"Confirmed")=7,"Accept","Hold")))</x:f>
      </x:c>
      <x:c r="J34" s="17"/>
      <x:c r="K34" s="2"/>
      <x:c r="L34" s="2"/>
      <x:c r="M34" s="2"/>
      <x:c r="N34" s="2"/>
      <x:c r="O34" s="2"/>
      <x:c r="P34" s="2"/>
    </x:row>
    <x:row r="35" ht="42" customHeight="1">
      <x:c r="A35" s="27"/>
      <x:c r="B35" s="27"/>
      <x:c r="C35" s="27"/>
      <x:c r="D35" s="27"/>
      <x:c r="E35" s="27"/>
      <x:c r="F35" s="27"/>
      <x:c r="G35" s="27"/>
      <x:c r="H35" s="27"/>
      <x:c r="I35" s="8" t="str">
        <x:f>IF(A35="","",IF(COUNTIFS(B35:H35,"Failed")&gt;0,"Decline",IF(COUNTIFS(B35:H35,"Confirmed")=7,"Accept","Hold")))</x:f>
      </x:c>
      <x:c r="J35" s="17"/>
      <x:c r="K35" s="2"/>
      <x:c r="L35" s="2"/>
      <x:c r="M35" s="2"/>
      <x:c r="N35" s="2"/>
      <x:c r="O35" s="2"/>
      <x:c r="P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</x:row>
    <x:row r="49" ht="26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</x:row>
    <x:row r="50" ht="26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</x:row>
    <x:row r="51" ht="26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</x:row>
    <x:row r="52" ht="26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</x:row>
    <x:row r="53" ht="26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</x:row>
    <x:row r="54" ht="26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</x:row>
    <x:row r="56" ht="26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</x:row>
    <x:row r="57" ht="26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</x:row>
    <x:row r="58" ht="26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</x:row>
    <x:row r="59" ht="26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</x:row>
    <x:row r="60" ht="26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</x:row>
    <x:row r="61" ht="26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</x:row>
    <x:row r="62" ht="26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</x:row>
    <x:row r="63" ht="26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</x:row>
    <x:row r="64" ht="26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</x:row>
    <x:row r="65" ht="26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</x:row>
    <x:row r="66" ht="26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</x:row>
    <x:row r="67" ht="26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</x:row>
    <x:row r="68" ht="26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</x:row>
    <x:row r="69" ht="26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</x:row>
    <x:row r="70" ht="26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</x:row>
    <x:row r="71" ht="26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</x:row>
    <x:row r="72" ht="26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</x:row>
    <x:row r="73" ht="26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</x:row>
    <x:row r="74" ht="26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</x:row>
    <x:row r="75" ht="26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</x:row>
    <x:row r="76" ht="26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</x:row>
    <x:row r="77" ht="26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</x:row>
    <x:row r="78" ht="26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</x:row>
    <x:row r="79" ht="26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</x:row>
    <x:row r="80" ht="26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</x:row>
    <x:row r="81" ht="26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</x:row>
    <x:row r="82" ht="26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</x:row>
    <x:row r="83" ht="26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</x:row>
    <x:row r="84" ht="26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</x:row>
    <x:row r="85" ht="26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</x:row>
    <x:row r="86" ht="26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</x:row>
    <x:row r="87" ht="26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</x:row>
    <x:row r="88" ht="26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</x:row>
    <x:row r="89" ht="26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</x:row>
    <x:row r="90" ht="26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</x:row>
    <x:row r="91" ht="26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</x:row>
    <x:row r="92" ht="26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</x:row>
    <x:row r="93" ht="26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</x:row>
    <x:row r="94" ht="26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</x:row>
    <x:row r="95" ht="26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</x:row>
    <x:row r="96" ht="26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</x:row>
    <x:row r="97" ht="26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</x:row>
    <x:row r="98" ht="26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</x:row>
    <x:row r="99" ht="26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</x:row>
    <x:row r="100" ht="26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</x:row>
  </x:sheetData>
  <x:dataValidations count="1">
    <x:dataValidation type="list" sqref="B6:H35">
      <x:formula1>"Confirmed,Unknown,Failed"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6" hidden="0" customWidth="1"/>
    <x:col min="2" max="2" width="80" hidden="0" customWidth="1"/>
    <x:col min="3" max="3" width="80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32" customHeight="1">
      <x:c r="A2" s="3" t="str">
        <x:v>Define the buying brief and delivery boundaries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6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35" customHeight="1">
      <x:c r="A5" s="7" t="str">
        <x:v>Field</x:v>
      </x:c>
      <x:c r="B5" s="7" t="str">
        <x:v>Working input</x:v>
      </x:c>
      <x:c r="C5" s="7" t="str">
        <x:v>Evidence / owner / next decision</x:v>
      </x:c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46" customHeight="1">
      <x:c r="A6" s="10" t="str">
        <x:v>Market and buying entity</x:v>
      </x:c>
      <x:c r="B6" s="17"/>
      <x:c r="C6" s="17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46" customHeight="1">
      <x:c r="A7" s="10" t="str">
        <x:v>Brand / product / category</x:v>
      </x:c>
      <x:c r="B7" s="17"/>
      <x:c r="C7" s="17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46" customHeight="1">
      <x:c r="A8" s="10" t="str">
        <x:v>Retailer / banner / stores</x:v>
      </x:c>
      <x:c r="B8" s="17"/>
      <x:c r="C8" s="17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 ht="46" customHeight="1">
      <x:c r="A9" s="10" t="str">
        <x:v>Mechanic and eligible shopper action</x:v>
      </x:c>
      <x:c r="B9" s="17"/>
      <x:c r="C9" s="17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</x:row>
    <x:row r="10" ht="46" customHeight="1">
      <x:c r="A10" s="10" t="str">
        <x:v>Business objective and success measure</x:v>
      </x:c>
      <x:c r="B10" s="17"/>
      <x:c r="C10" s="17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</x:row>
    <x:row r="11" ht="46" customHeight="1">
      <x:c r="A11" s="10" t="str">
        <x:v>Budget sponsor and approval rights</x:v>
      </x:c>
      <x:c r="B11" s="17"/>
      <x:c r="C11" s="17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</x:row>
    <x:row r="12" ht="46" customHeight="1">
      <x:c r="A12" s="10" t="str">
        <x:v>Public observation, URL and check date</x:v>
      </x:c>
      <x:c r="B12" s="17"/>
      <x:c r="C12" s="17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</x:row>
    <x:row r="13" ht="46" customHeight="1">
      <x:c r="A13" s="10" t="str">
        <x:v>Unverified need to investigate</x:v>
      </x:c>
      <x:c r="B13" s="17"/>
      <x:c r="C13" s="17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</x:row>
    <x:row r="14" ht="46" customHeight="1">
      <x:c r="A14" s="10" t="str">
        <x:v>Proposed entry asset and scope</x:v>
      </x:c>
      <x:c r="B14" s="17"/>
      <x:c r="C14" s="17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</x:row>
    <x:row r="15" ht="46" customHeight="1">
      <x:c r="A15" s="10" t="str">
        <x:v>Data owner and permitted data route</x:v>
      </x:c>
      <x:c r="B15" s="17"/>
      <x:c r="C15" s="17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</x:row>
    <x:row r="16" ht="46" customHeight="1">
      <x:c r="A16" s="10" t="str">
        <x:v>Retailer acceptance / POS validation</x:v>
      </x:c>
      <x:c r="B16" s="17"/>
      <x:c r="C16" s="17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</x:row>
    <x:row r="17" ht="46" customHeight="1">
      <x:c r="A17" s="10" t="str">
        <x:v>Claim evidence and duplicate rules</x:v>
      </x:c>
      <x:c r="B17" s="17"/>
      <x:c r="C17" s="17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</x:row>
    <x:row r="18" ht="46" customHeight="1">
      <x:c r="A18" s="10" t="str">
        <x:v>Documented cap / reward obligation</x:v>
      </x:c>
      <x:c r="B18" s="17"/>
      <x:c r="C18" s="17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</x:row>
    <x:row r="19" ht="46" customHeight="1">
      <x:c r="A19" s="10" t="str">
        <x:v>Funding, payout and settlement dates</x:v>
      </x:c>
      <x:c r="B19" s="17"/>
      <x:c r="C19" s="17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</x:row>
    <x:row r="20" ht="46" customHeight="1">
      <x:c r="A20" s="10" t="str">
        <x:v>Local approval owner and mechanic review</x:v>
      </x:c>
      <x:c r="B20" s="17"/>
      <x:c r="C20" s="17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</x:row>
    <x:row r="21" ht="46" customHeight="1">
      <x:c r="A21" s="10" t="str">
        <x:v>Reward stock and fulfilment owner</x:v>
      </x:c>
      <x:c r="B21" s="17"/>
      <x:c r="C21" s="17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</x:row>
    <x:row r="22" ht="46" customHeight="1">
      <x:c r="A22" s="10" t="str">
        <x:v>Measurement design and control choice</x:v>
      </x:c>
      <x:c r="B22" s="17"/>
      <x:c r="C22" s="17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 ht="46" customHeight="1">
      <x:c r="A23" s="10" t="str">
        <x:v>Reporting and dispute-handling owner</x:v>
      </x:c>
      <x:c r="B23" s="17"/>
      <x:c r="C23" s="17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  <x:row r="24" ht="46" customHeight="1">
      <x:c r="A24" s="10" t="str">
        <x:v>Agreed next output, owner and date</x:v>
      </x:c>
      <x:c r="B24" s="17"/>
      <x:c r="C24" s="17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 ht="46" customHeight="1">
      <x:c r="A25" s="10" t="str">
        <x:v>Launch gate and unresolved dependencies</x:v>
      </x:c>
      <x:c r="B25" s="17"/>
      <x:c r="C25" s="17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 ht="26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 ht="26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</x:row>
    <x:row r="49" ht="26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</x:row>
    <x:row r="50" ht="26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</x:row>
    <x:row r="51" ht="26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</x:row>
    <x:row r="52" ht="26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</x:row>
    <x:row r="53" ht="26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</x:row>
    <x:row r="54" ht="26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</x:row>
    <x:row r="56" ht="26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</x:row>
    <x:row r="57" ht="26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</x:row>
    <x:row r="58" ht="26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</x:row>
    <x:row r="59" ht="26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</x:row>
    <x:row r="60" ht="26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</x:row>
    <x:row r="61" ht="26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</x:row>
    <x:row r="62" ht="26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</x:row>
    <x:row r="63" ht="26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</x:row>
    <x:row r="64" ht="26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</x:row>
    <x:row r="65" ht="26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</x:row>
    <x:row r="66" ht="26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</x:row>
    <x:row r="67" ht="26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</x:row>
    <x:row r="68" ht="26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</x:row>
    <x:row r="69" ht="26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</x:row>
    <x:row r="70" ht="26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</x:row>
    <x:row r="71" ht="26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</x:row>
    <x:row r="72" ht="26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</x:row>
    <x:row r="73" ht="26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</x:row>
    <x:row r="74" ht="26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</x:row>
    <x:row r="75" ht="26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</x:row>
    <x:row r="76" ht="26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</x:row>
    <x:row r="77" ht="26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</x:row>
    <x:row r="78" ht="26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</x:row>
    <x:row r="79" ht="26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</x:row>
    <x:row r="80" ht="26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</x:row>
    <x:row r="81" ht="26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</x:row>
    <x:row r="82" ht="26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</x:row>
    <x:row r="83" ht="26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</x:row>
    <x:row r="84" ht="26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</x:row>
    <x:row r="85" ht="26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</x:row>
    <x:row r="86" ht="26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</x:row>
    <x:row r="87" ht="26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</x:row>
    <x:row r="88" ht="26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</x:row>
    <x:row r="89" ht="26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</x:row>
    <x:row r="90" ht="26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</x:row>
    <x:row r="91" ht="26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</x:row>
    <x:row r="92" ht="26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</x:row>
    <x:row r="93" ht="26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</x:row>
    <x:row r="94" ht="26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</x:row>
    <x:row r="95" ht="26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</x:row>
    <x:row r="96" ht="26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</x:row>
    <x:row r="97" ht="26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</x:row>
    <x:row r="98" ht="26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</x:row>
    <x:row r="99" ht="26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</x:row>
    <x:row r="100" ht="26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8" hidden="0" customWidth="1"/>
    <x:col min="2" max="2" width="34" hidden="0" customWidth="1"/>
    <x:col min="3" max="3" width="25" hidden="0" customWidth="1"/>
    <x:col min="4" max="4" width="36" hidden="0" customWidth="1"/>
    <x:col min="5" max="5" width="65" hidden="0" customWidth="1"/>
    <x:col min="6" max="6" width="80" hidden="0" customWidth="1"/>
    <x:col min="7" max="7" width="22" hidden="0" customWidth="1"/>
    <x:col min="8" max="8" width="65" hidden="0" customWidth="1"/>
    <x:col min="9" max="9" width="40" hidden="0" customWidth="1"/>
    <x:col min="10" max="10" width="38" hidden="0" customWidth="1"/>
    <x:col min="11" max="11" width="45" hidden="0" customWidth="1"/>
    <x:col min="12" max="12" width="30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32" customHeight="1">
      <x:c r="A2" s="3" t="str">
        <x:v>Live account research register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6" customHeight="1">
      <x:c r="A3" s="4" t="str">
        <x:v>Blank register. Public promotion examples establish rules, not buying intent or contact permission.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35" customHeight="1">
      <x:c r="A5" s="7" t="str">
        <x:v>ID</x:v>
      </x:c>
      <x:c r="B5" s="7" t="str">
        <x:v>Buying entity</x:v>
      </x:c>
      <x:c r="C5" s="7" t="str">
        <x:v>Market</x:v>
      </x:c>
      <x:c r="D5" s="7" t="str">
        <x:v>Buyer role evidence</x:v>
      </x:c>
      <x:c r="E5" s="7" t="str">
        <x:v>Public observation</x:v>
      </x:c>
      <x:c r="F5" s="7" t="str">
        <x:v>Source URL</x:v>
      </x:c>
      <x:c r="G5" s="7" t="str">
        <x:v>Checked</x:v>
      </x:c>
      <x:c r="H5" s="7" t="str">
        <x:v>Question to investigate</x:v>
      </x:c>
      <x:c r="I5" s="7" t="str">
        <x:v>Relevant entry asset</x:v>
      </x:c>
      <x:c r="J5" s="7" t="str">
        <x:v>Contact route status</x:v>
      </x:c>
      <x:c r="K5" s="7" t="str">
        <x:v>Suppression / next action</x:v>
      </x:c>
      <x:c r="L5" s="7" t="str">
        <x:v>Owner</x:v>
      </x:c>
      <x:c r="M5" s="2"/>
      <x:c r="N5" s="2"/>
      <x:c r="O5" s="2"/>
      <x:c r="P5" s="2"/>
    </x:row>
    <x:row r="6" ht="40" customHeight="1">
      <x:c r="A6" s="27"/>
      <x:c r="B6" s="27"/>
      <x:c r="C6" s="27"/>
      <x:c r="D6" s="17"/>
      <x:c r="E6" s="17"/>
      <x:c r="F6" s="17"/>
      <x:c r="G6" s="17"/>
      <x:c r="H6" s="17"/>
      <x:c r="I6" s="17"/>
      <x:c r="J6" s="17"/>
      <x:c r="K6" s="17"/>
      <x:c r="L6" s="17"/>
      <x:c r="M6" s="2"/>
      <x:c r="N6" s="2"/>
      <x:c r="O6" s="2"/>
      <x:c r="P6" s="2"/>
    </x:row>
    <x:row r="7" ht="40" customHeight="1">
      <x:c r="A7" s="27"/>
      <x:c r="B7" s="27"/>
      <x:c r="C7" s="27"/>
      <x:c r="D7" s="17"/>
      <x:c r="E7" s="17"/>
      <x:c r="F7" s="17"/>
      <x:c r="G7" s="17"/>
      <x:c r="H7" s="17"/>
      <x:c r="I7" s="17"/>
      <x:c r="J7" s="17"/>
      <x:c r="K7" s="17"/>
      <x:c r="L7" s="17"/>
      <x:c r="M7" s="2"/>
      <x:c r="N7" s="2"/>
      <x:c r="O7" s="2"/>
      <x:c r="P7" s="2"/>
    </x:row>
    <x:row r="8" ht="40" customHeight="1">
      <x:c r="A8" s="27"/>
      <x:c r="B8" s="27"/>
      <x:c r="C8" s="27"/>
      <x:c r="D8" s="17"/>
      <x:c r="E8" s="17"/>
      <x:c r="F8" s="17"/>
      <x:c r="G8" s="17"/>
      <x:c r="H8" s="17"/>
      <x:c r="I8" s="17"/>
      <x:c r="J8" s="17"/>
      <x:c r="K8" s="17"/>
      <x:c r="L8" s="17"/>
      <x:c r="M8" s="2"/>
      <x:c r="N8" s="2"/>
      <x:c r="O8" s="2"/>
      <x:c r="P8" s="2"/>
    </x:row>
    <x:row r="9" ht="40" customHeight="1">
      <x:c r="A9" s="27"/>
      <x:c r="B9" s="27"/>
      <x:c r="C9" s="27"/>
      <x:c r="D9" s="17"/>
      <x:c r="E9" s="17"/>
      <x:c r="F9" s="17"/>
      <x:c r="G9" s="17"/>
      <x:c r="H9" s="17"/>
      <x:c r="I9" s="17"/>
      <x:c r="J9" s="17"/>
      <x:c r="K9" s="17"/>
      <x:c r="L9" s="17"/>
      <x:c r="M9" s="2"/>
      <x:c r="N9" s="2"/>
      <x:c r="O9" s="2"/>
      <x:c r="P9" s="2"/>
    </x:row>
    <x:row r="10" ht="40" customHeight="1">
      <x:c r="A10" s="27"/>
      <x:c r="B10" s="27"/>
      <x:c r="C10" s="27"/>
      <x:c r="D10" s="17"/>
      <x:c r="E10" s="17"/>
      <x:c r="F10" s="17"/>
      <x:c r="G10" s="17"/>
      <x:c r="H10" s="17"/>
      <x:c r="I10" s="17"/>
      <x:c r="J10" s="17"/>
      <x:c r="K10" s="17"/>
      <x:c r="L10" s="17"/>
      <x:c r="M10" s="2"/>
      <x:c r="N10" s="2"/>
      <x:c r="O10" s="2"/>
      <x:c r="P10" s="2"/>
    </x:row>
    <x:row r="11" ht="40" customHeight="1">
      <x:c r="A11" s="27"/>
      <x:c r="B11" s="27"/>
      <x:c r="C11" s="27"/>
      <x:c r="D11" s="17"/>
      <x:c r="E11" s="17"/>
      <x:c r="F11" s="17"/>
      <x:c r="G11" s="17"/>
      <x:c r="H11" s="17"/>
      <x:c r="I11" s="17"/>
      <x:c r="J11" s="17"/>
      <x:c r="K11" s="17"/>
      <x:c r="L11" s="17"/>
      <x:c r="M11" s="2"/>
      <x:c r="N11" s="2"/>
      <x:c r="O11" s="2"/>
      <x:c r="P11" s="2"/>
    </x:row>
    <x:row r="12" ht="40" customHeight="1">
      <x:c r="A12" s="27"/>
      <x:c r="B12" s="27"/>
      <x:c r="C12" s="27"/>
      <x:c r="D12" s="17"/>
      <x:c r="E12" s="17"/>
      <x:c r="F12" s="17"/>
      <x:c r="G12" s="17"/>
      <x:c r="H12" s="17"/>
      <x:c r="I12" s="17"/>
      <x:c r="J12" s="17"/>
      <x:c r="K12" s="17"/>
      <x:c r="L12" s="17"/>
      <x:c r="M12" s="2"/>
      <x:c r="N12" s="2"/>
      <x:c r="O12" s="2"/>
      <x:c r="P12" s="2"/>
    </x:row>
    <x:row r="13" ht="40" customHeight="1">
      <x:c r="A13" s="27"/>
      <x:c r="B13" s="27"/>
      <x:c r="C13" s="27"/>
      <x:c r="D13" s="17"/>
      <x:c r="E13" s="17"/>
      <x:c r="F13" s="17"/>
      <x:c r="G13" s="17"/>
      <x:c r="H13" s="17"/>
      <x:c r="I13" s="17"/>
      <x:c r="J13" s="17"/>
      <x:c r="K13" s="17"/>
      <x:c r="L13" s="17"/>
      <x:c r="M13" s="2"/>
      <x:c r="N13" s="2"/>
      <x:c r="O13" s="2"/>
      <x:c r="P13" s="2"/>
    </x:row>
    <x:row r="14" ht="40" customHeight="1">
      <x:c r="A14" s="27"/>
      <x:c r="B14" s="27"/>
      <x:c r="C14" s="27"/>
      <x:c r="D14" s="17"/>
      <x:c r="E14" s="17"/>
      <x:c r="F14" s="17"/>
      <x:c r="G14" s="17"/>
      <x:c r="H14" s="17"/>
      <x:c r="I14" s="17"/>
      <x:c r="J14" s="17"/>
      <x:c r="K14" s="17"/>
      <x:c r="L14" s="17"/>
      <x:c r="M14" s="2"/>
      <x:c r="N14" s="2"/>
      <x:c r="O14" s="2"/>
      <x:c r="P14" s="2"/>
    </x:row>
    <x:row r="15" ht="40" customHeight="1">
      <x:c r="A15" s="27"/>
      <x:c r="B15" s="27"/>
      <x:c r="C15" s="27"/>
      <x:c r="D15" s="17"/>
      <x:c r="E15" s="17"/>
      <x:c r="F15" s="17"/>
      <x:c r="G15" s="17"/>
      <x:c r="H15" s="17"/>
      <x:c r="I15" s="17"/>
      <x:c r="J15" s="17"/>
      <x:c r="K15" s="17"/>
      <x:c r="L15" s="17"/>
      <x:c r="M15" s="2"/>
      <x:c r="N15" s="2"/>
      <x:c r="O15" s="2"/>
      <x:c r="P15" s="2"/>
    </x:row>
    <x:row r="16" ht="40" customHeight="1">
      <x:c r="A16" s="27"/>
      <x:c r="B16" s="27"/>
      <x:c r="C16" s="27"/>
      <x:c r="D16" s="17"/>
      <x:c r="E16" s="17"/>
      <x:c r="F16" s="17"/>
      <x:c r="G16" s="17"/>
      <x:c r="H16" s="17"/>
      <x:c r="I16" s="17"/>
      <x:c r="J16" s="17"/>
      <x:c r="K16" s="17"/>
      <x:c r="L16" s="17"/>
      <x:c r="M16" s="2"/>
      <x:c r="N16" s="2"/>
      <x:c r="O16" s="2"/>
      <x:c r="P16" s="2"/>
    </x:row>
    <x:row r="17" ht="40" customHeight="1">
      <x:c r="A17" s="27"/>
      <x:c r="B17" s="27"/>
      <x:c r="C17" s="27"/>
      <x:c r="D17" s="17"/>
      <x:c r="E17" s="17"/>
      <x:c r="F17" s="17"/>
      <x:c r="G17" s="17"/>
      <x:c r="H17" s="17"/>
      <x:c r="I17" s="17"/>
      <x:c r="J17" s="17"/>
      <x:c r="K17" s="17"/>
      <x:c r="L17" s="17"/>
      <x:c r="M17" s="2"/>
      <x:c r="N17" s="2"/>
      <x:c r="O17" s="2"/>
      <x:c r="P17" s="2"/>
    </x:row>
    <x:row r="18" ht="40" customHeight="1">
      <x:c r="A18" s="27"/>
      <x:c r="B18" s="27"/>
      <x:c r="C18" s="27"/>
      <x:c r="D18" s="17"/>
      <x:c r="E18" s="17"/>
      <x:c r="F18" s="17"/>
      <x:c r="G18" s="17"/>
      <x:c r="H18" s="17"/>
      <x:c r="I18" s="17"/>
      <x:c r="J18" s="17"/>
      <x:c r="K18" s="17"/>
      <x:c r="L18" s="17"/>
      <x:c r="M18" s="2"/>
      <x:c r="N18" s="2"/>
      <x:c r="O18" s="2"/>
      <x:c r="P18" s="2"/>
    </x:row>
    <x:row r="19" ht="40" customHeight="1">
      <x:c r="A19" s="27"/>
      <x:c r="B19" s="27"/>
      <x:c r="C19" s="27"/>
      <x:c r="D19" s="17"/>
      <x:c r="E19" s="17"/>
      <x:c r="F19" s="17"/>
      <x:c r="G19" s="17"/>
      <x:c r="H19" s="17"/>
      <x:c r="I19" s="17"/>
      <x:c r="J19" s="17"/>
      <x:c r="K19" s="17"/>
      <x:c r="L19" s="17"/>
      <x:c r="M19" s="2"/>
      <x:c r="N19" s="2"/>
      <x:c r="O19" s="2"/>
      <x:c r="P19" s="2"/>
    </x:row>
    <x:row r="20" ht="40" customHeight="1">
      <x:c r="A20" s="27"/>
      <x:c r="B20" s="27"/>
      <x:c r="C20" s="27"/>
      <x:c r="D20" s="17"/>
      <x:c r="E20" s="17"/>
      <x:c r="F20" s="17"/>
      <x:c r="G20" s="17"/>
      <x:c r="H20" s="17"/>
      <x:c r="I20" s="17"/>
      <x:c r="J20" s="17"/>
      <x:c r="K20" s="17"/>
      <x:c r="L20" s="17"/>
      <x:c r="M20" s="2"/>
      <x:c r="N20" s="2"/>
      <x:c r="O20" s="2"/>
      <x:c r="P20" s="2"/>
    </x:row>
    <x:row r="21" ht="40" customHeight="1">
      <x:c r="A21" s="27"/>
      <x:c r="B21" s="27"/>
      <x:c r="C21" s="27"/>
      <x:c r="D21" s="17"/>
      <x:c r="E21" s="17"/>
      <x:c r="F21" s="17"/>
      <x:c r="G21" s="17"/>
      <x:c r="H21" s="17"/>
      <x:c r="I21" s="17"/>
      <x:c r="J21" s="17"/>
      <x:c r="K21" s="17"/>
      <x:c r="L21" s="17"/>
      <x:c r="M21" s="2"/>
      <x:c r="N21" s="2"/>
      <x:c r="O21" s="2"/>
      <x:c r="P21" s="2"/>
    </x:row>
    <x:row r="22" ht="40" customHeight="1">
      <x:c r="A22" s="27"/>
      <x:c r="B22" s="27"/>
      <x:c r="C22" s="27"/>
      <x:c r="D22" s="17"/>
      <x:c r="E22" s="17"/>
      <x:c r="F22" s="17"/>
      <x:c r="G22" s="17"/>
      <x:c r="H22" s="17"/>
      <x:c r="I22" s="17"/>
      <x:c r="J22" s="17"/>
      <x:c r="K22" s="17"/>
      <x:c r="L22" s="17"/>
      <x:c r="M22" s="2"/>
      <x:c r="N22" s="2"/>
      <x:c r="O22" s="2"/>
      <x:c r="P22" s="2"/>
    </x:row>
    <x:row r="23" ht="40" customHeight="1">
      <x:c r="A23" s="27"/>
      <x:c r="B23" s="27"/>
      <x:c r="C23" s="27"/>
      <x:c r="D23" s="17"/>
      <x:c r="E23" s="17"/>
      <x:c r="F23" s="17"/>
      <x:c r="G23" s="17"/>
      <x:c r="H23" s="17"/>
      <x:c r="I23" s="17"/>
      <x:c r="J23" s="17"/>
      <x:c r="K23" s="17"/>
      <x:c r="L23" s="17"/>
      <x:c r="M23" s="2"/>
      <x:c r="N23" s="2"/>
      <x:c r="O23" s="2"/>
      <x:c r="P23" s="2"/>
    </x:row>
    <x:row r="24" ht="40" customHeight="1">
      <x:c r="A24" s="27"/>
      <x:c r="B24" s="27"/>
      <x:c r="C24" s="27"/>
      <x:c r="D24" s="17"/>
      <x:c r="E24" s="17"/>
      <x:c r="F24" s="17"/>
      <x:c r="G24" s="17"/>
      <x:c r="H24" s="17"/>
      <x:c r="I24" s="17"/>
      <x:c r="J24" s="17"/>
      <x:c r="K24" s="17"/>
      <x:c r="L24" s="17"/>
      <x:c r="M24" s="2"/>
      <x:c r="N24" s="2"/>
      <x:c r="O24" s="2"/>
      <x:c r="P24" s="2"/>
    </x:row>
    <x:row r="25" ht="40" customHeight="1">
      <x:c r="A25" s="27"/>
      <x:c r="B25" s="27"/>
      <x:c r="C25" s="27"/>
      <x:c r="D25" s="17"/>
      <x:c r="E25" s="17"/>
      <x:c r="F25" s="17"/>
      <x:c r="G25" s="17"/>
      <x:c r="H25" s="17"/>
      <x:c r="I25" s="17"/>
      <x:c r="J25" s="17"/>
      <x:c r="K25" s="17"/>
      <x:c r="L25" s="17"/>
      <x:c r="M25" s="2"/>
      <x:c r="N25" s="2"/>
      <x:c r="O25" s="2"/>
      <x:c r="P25" s="2"/>
    </x:row>
    <x:row r="26" ht="40" customHeight="1">
      <x:c r="A26" s="27"/>
      <x:c r="B26" s="27"/>
      <x:c r="C26" s="27"/>
      <x:c r="D26" s="17"/>
      <x:c r="E26" s="17"/>
      <x:c r="F26" s="17"/>
      <x:c r="G26" s="17"/>
      <x:c r="H26" s="17"/>
      <x:c r="I26" s="17"/>
      <x:c r="J26" s="17"/>
      <x:c r="K26" s="17"/>
      <x:c r="L26" s="17"/>
      <x:c r="M26" s="2"/>
      <x:c r="N26" s="2"/>
      <x:c r="O26" s="2"/>
      <x:c r="P26" s="2"/>
    </x:row>
    <x:row r="27" ht="40" customHeight="1">
      <x:c r="A27" s="27"/>
      <x:c r="B27" s="27"/>
      <x:c r="C27" s="27"/>
      <x:c r="D27" s="17"/>
      <x:c r="E27" s="17"/>
      <x:c r="F27" s="17"/>
      <x:c r="G27" s="17"/>
      <x:c r="H27" s="17"/>
      <x:c r="I27" s="17"/>
      <x:c r="J27" s="17"/>
      <x:c r="K27" s="17"/>
      <x:c r="L27" s="17"/>
      <x:c r="M27" s="2"/>
      <x:c r="N27" s="2"/>
      <x:c r="O27" s="2"/>
      <x:c r="P27" s="2"/>
    </x:row>
    <x:row r="28" ht="40" customHeight="1">
      <x:c r="A28" s="27"/>
      <x:c r="B28" s="27"/>
      <x:c r="C28" s="27"/>
      <x:c r="D28" s="17"/>
      <x:c r="E28" s="17"/>
      <x:c r="F28" s="17"/>
      <x:c r="G28" s="17"/>
      <x:c r="H28" s="17"/>
      <x:c r="I28" s="17"/>
      <x:c r="J28" s="17"/>
      <x:c r="K28" s="17"/>
      <x:c r="L28" s="17"/>
      <x:c r="M28" s="2"/>
      <x:c r="N28" s="2"/>
      <x:c r="O28" s="2"/>
      <x:c r="P28" s="2"/>
    </x:row>
    <x:row r="29" ht="40" customHeight="1">
      <x:c r="A29" s="27"/>
      <x:c r="B29" s="27"/>
      <x:c r="C29" s="27"/>
      <x:c r="D29" s="17"/>
      <x:c r="E29" s="17"/>
      <x:c r="F29" s="17"/>
      <x:c r="G29" s="17"/>
      <x:c r="H29" s="17"/>
      <x:c r="I29" s="17"/>
      <x:c r="J29" s="17"/>
      <x:c r="K29" s="17"/>
      <x:c r="L29" s="17"/>
      <x:c r="M29" s="2"/>
      <x:c r="N29" s="2"/>
      <x:c r="O29" s="2"/>
      <x:c r="P29" s="2"/>
    </x:row>
    <x:row r="30" ht="40" customHeight="1">
      <x:c r="A30" s="27"/>
      <x:c r="B30" s="27"/>
      <x:c r="C30" s="27"/>
      <x:c r="D30" s="17"/>
      <x:c r="E30" s="17"/>
      <x:c r="F30" s="17"/>
      <x:c r="G30" s="17"/>
      <x:c r="H30" s="17"/>
      <x:c r="I30" s="17"/>
      <x:c r="J30" s="17"/>
      <x:c r="K30" s="17"/>
      <x:c r="L30" s="17"/>
      <x:c r="M30" s="2"/>
      <x:c r="N30" s="2"/>
      <x:c r="O30" s="2"/>
      <x:c r="P30" s="2"/>
    </x:row>
    <x:row r="31" ht="40" customHeight="1">
      <x:c r="A31" s="27"/>
      <x:c r="B31" s="27"/>
      <x:c r="C31" s="27"/>
      <x:c r="D31" s="17"/>
      <x:c r="E31" s="17"/>
      <x:c r="F31" s="17"/>
      <x:c r="G31" s="17"/>
      <x:c r="H31" s="17"/>
      <x:c r="I31" s="17"/>
      <x:c r="J31" s="17"/>
      <x:c r="K31" s="17"/>
      <x:c r="L31" s="17"/>
      <x:c r="M31" s="2"/>
      <x:c r="N31" s="2"/>
      <x:c r="O31" s="2"/>
      <x:c r="P31" s="2"/>
    </x:row>
    <x:row r="32" ht="40" customHeight="1">
      <x:c r="A32" s="27"/>
      <x:c r="B32" s="27"/>
      <x:c r="C32" s="27"/>
      <x:c r="D32" s="17"/>
      <x:c r="E32" s="17"/>
      <x:c r="F32" s="17"/>
      <x:c r="G32" s="17"/>
      <x:c r="H32" s="17"/>
      <x:c r="I32" s="17"/>
      <x:c r="J32" s="17"/>
      <x:c r="K32" s="17"/>
      <x:c r="L32" s="17"/>
      <x:c r="M32" s="2"/>
      <x:c r="N32" s="2"/>
      <x:c r="O32" s="2"/>
      <x:c r="P32" s="2"/>
    </x:row>
    <x:row r="33" ht="40" customHeight="1">
      <x:c r="A33" s="27"/>
      <x:c r="B33" s="27"/>
      <x:c r="C33" s="27"/>
      <x:c r="D33" s="17"/>
      <x:c r="E33" s="17"/>
      <x:c r="F33" s="17"/>
      <x:c r="G33" s="17"/>
      <x:c r="H33" s="17"/>
      <x:c r="I33" s="17"/>
      <x:c r="J33" s="17"/>
      <x:c r="K33" s="17"/>
      <x:c r="L33" s="17"/>
      <x:c r="M33" s="2"/>
      <x:c r="N33" s="2"/>
      <x:c r="O33" s="2"/>
      <x:c r="P33" s="2"/>
    </x:row>
    <x:row r="34" ht="40" customHeight="1">
      <x:c r="A34" s="27"/>
      <x:c r="B34" s="27"/>
      <x:c r="C34" s="27"/>
      <x:c r="D34" s="17"/>
      <x:c r="E34" s="17"/>
      <x:c r="F34" s="17"/>
      <x:c r="G34" s="17"/>
      <x:c r="H34" s="17"/>
      <x:c r="I34" s="17"/>
      <x:c r="J34" s="17"/>
      <x:c r="K34" s="17"/>
      <x:c r="L34" s="17"/>
      <x:c r="M34" s="2"/>
      <x:c r="N34" s="2"/>
      <x:c r="O34" s="2"/>
      <x:c r="P34" s="2"/>
    </x:row>
    <x:row r="35" ht="40" customHeight="1">
      <x:c r="A35" s="27"/>
      <x:c r="B35" s="27"/>
      <x:c r="C35" s="27"/>
      <x:c r="D35" s="17"/>
      <x:c r="E35" s="17"/>
      <x:c r="F35" s="17"/>
      <x:c r="G35" s="17"/>
      <x:c r="H35" s="17"/>
      <x:c r="I35" s="17"/>
      <x:c r="J35" s="17"/>
      <x:c r="K35" s="17"/>
      <x:c r="L35" s="17"/>
      <x:c r="M35" s="2"/>
      <x:c r="N35" s="2"/>
      <x:c r="O35" s="2"/>
      <x:c r="P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</x:row>
    <x:row r="49" ht="26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</x:row>
    <x:row r="50" ht="26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</x:row>
    <x:row r="51" ht="26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</x:row>
    <x:row r="52" ht="26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</x:row>
    <x:row r="53" ht="26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</x:row>
    <x:row r="54" ht="26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</x:row>
    <x:row r="56" ht="26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</x:row>
    <x:row r="57" ht="26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</x:row>
    <x:row r="58" ht="26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</x:row>
    <x:row r="59" ht="26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</x:row>
    <x:row r="60" ht="26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</x:row>
    <x:row r="61" ht="26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</x:row>
    <x:row r="62" ht="26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</x:row>
    <x:row r="63" ht="26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</x:row>
    <x:row r="64" ht="26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</x:row>
    <x:row r="65" ht="26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</x:row>
    <x:row r="66" ht="26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</x:row>
    <x:row r="67" ht="26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</x:row>
    <x:row r="68" ht="26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</x:row>
    <x:row r="69" ht="26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</x:row>
    <x:row r="70" ht="26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</x:row>
    <x:row r="71" ht="26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</x:row>
    <x:row r="72" ht="26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</x:row>
    <x:row r="73" ht="26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</x:row>
    <x:row r="74" ht="26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</x:row>
    <x:row r="75" ht="26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</x:row>
    <x:row r="76" ht="26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</x:row>
    <x:row r="77" ht="26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</x:row>
    <x:row r="78" ht="26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</x:row>
    <x:row r="79" ht="26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</x:row>
    <x:row r="80" ht="26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</x:row>
    <x:row r="81" ht="26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</x:row>
    <x:row r="82" ht="26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</x:row>
    <x:row r="83" ht="26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</x:row>
    <x:row r="84" ht="26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</x:row>
    <x:row r="85" ht="26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</x:row>
    <x:row r="86" ht="26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</x:row>
    <x:row r="87" ht="26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</x:row>
    <x:row r="88" ht="26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</x:row>
    <x:row r="89" ht="26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</x:row>
    <x:row r="90" ht="26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</x:row>
    <x:row r="91" ht="26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</x:row>
    <x:row r="92" ht="26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</x:row>
    <x:row r="93" ht="26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</x:row>
    <x:row r="94" ht="26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</x:row>
    <x:row r="95" ht="26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</x:row>
    <x:row r="96" ht="26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</x:row>
    <x:row r="97" ht="26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</x:row>
    <x:row r="98" ht="26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</x:row>
    <x:row r="99" ht="26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</x:row>
    <x:row r="100" ht="26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36" hidden="0" customWidth="1"/>
    <x:col min="3" max="3" width="18" hidden="0" customWidth="1"/>
    <x:col min="4" max="4" width="29" hidden="0" customWidth="1"/>
    <x:col min="5" max="5" width="21" hidden="0" customWidth="1"/>
    <x:col min="6" max="6" width="21" hidden="0" customWidth="1"/>
    <x:col min="7" max="7" width="21" hidden="0" customWidth="1"/>
    <x:col min="8" max="8" width="25" hidden="0" customWidth="1"/>
    <x:col min="9" max="9" width="25" hidden="0" customWidth="1"/>
    <x:col min="10" max="10" width="82" hidden="0" customWidth="1"/>
    <x:col min="11" max="11" width="80" hidden="0" customWidth="1"/>
    <x:col min="12" max="12" width="85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32" customHeight="1">
      <x:c r="A2" s="3" t="str">
        <x:v>Public promotion rules: eight first-party observations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6" customHeight="1">
      <x:c r="A3" s="4" t="str">
        <x:v>Checked 16 October 2026. Purposive sample: 5 UAE, 3 Saudi; two Coca-Cola examples.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35" customHeight="1">
      <x:c r="A5" s="7" t="str">
        <x:v>ID</x:v>
      </x:c>
      <x:c r="B5" s="7" t="str">
        <x:v>Promotion</x:v>
      </x:c>
      <x:c r="C5" s="7" t="str">
        <x:v>Market</x:v>
      </x:c>
      <x:c r="D5" s="7" t="str">
        <x:v>Mechanic</x:v>
      </x:c>
      <x:c r="E5" s="7" t="str">
        <x:v>Listed start</x:v>
      </x:c>
      <x:c r="F5" s="7" t="str">
        <x:v>Listed end</x:v>
      </x:c>
      <x:c r="G5" s="7" t="str">
        <x:v>Listed date span</x:v>
      </x:c>
      <x:c r="H5" s="7" t="str">
        <x:v>Threshold value</x:v>
      </x:c>
      <x:c r="I5" s="7" t="str">
        <x:v>Threshold unit</x:v>
      </x:c>
      <x:c r="J5" s="7" t="str">
        <x:v>Observed rule / limit</x:v>
      </x:c>
      <x:c r="K5" s="7" t="str">
        <x:v>Unverified / ambiguity</x:v>
      </x:c>
      <x:c r="L5" s="7" t="str">
        <x:v>Public source</x:v>
      </x:c>
      <x:c r="M5" s="2"/>
      <x:c r="N5" s="2"/>
      <x:c r="O5" s="2"/>
      <x:c r="P5" s="2"/>
    </x:row>
    <x:row r="6" ht="150" customHeight="1">
      <x:c r="A6" s="2" t="str">
        <x:v>P01</x:v>
      </x:c>
      <x:c r="B6" s="10" t="str">
        <x:v>Coca-Cola x LuLu ICC</x:v>
      </x:c>
      <x:c r="C6" s="10" t="str">
        <x:v>UAE</x:v>
      </x:c>
      <x:c r="D6" s="10" t="str">
        <x:v>Receipt-linked draw</x:v>
      </x:c>
      <x:c r="E6" s="31" t="d">
        <x:v>2026-01-10T00:00:00.000Z</x:v>
      </x:c>
      <x:c r="F6" s="31" t="d">
        <x:v>2026-01-26T00:00:00.000Z</x:v>
      </x:c>
      <x:c r="G6" s="11" t="n">
        <x:f>F6-E6+1</x:f>
        <x:v>17</x:v>
      </x:c>
      <x:c r="H6" s="10" t="n">
        <x:v>15</x:v>
      </x:c>
      <x:c r="I6" s="10" t="str">
        <x:v>AED</x:v>
      </x:c>
      <x:c r="J6" s="10" t="str">
        <x:v>Receipt upload Single use per receipt</x:v>
      </x:c>
      <x:c r="K6" s="10" t="str">
        <x:v>Provider, spend, redemption, sales lift and buying intent unverified</x:v>
      </x:c>
      <x:c r="L6" s="10" t="str">
        <x:v>https://www.coca-cola.com/ae/en/legal/icc-promo-2026</x:v>
      </x:c>
      <x:c r="M6" s="2"/>
      <x:c r="N6" s="2"/>
      <x:c r="O6" s="2"/>
      <x:c r="P6" s="2"/>
    </x:row>
    <x:row r="7" ht="150" customHeight="1">
      <x:c r="A7" s="2" t="str">
        <x:v>P02</x:v>
      </x:c>
      <x:c r="B7" s="10" t="str">
        <x:v>Coca-Cola FIFA</x:v>
      </x:c>
      <x:c r="C7" s="10" t="str">
        <x:v>UAE</x:v>
      </x:c>
      <x:c r="D7" s="10" t="str">
        <x:v>Pack-code promotion</x:v>
      </x:c>
      <x:c r="E7" s="31" t="d">
        <x:v>2026-03-15T00:00:00.000Z</x:v>
      </x:c>
      <x:c r="F7" s="31" t="d">
        <x:v>2026-07-31T00:00:00.000Z</x:v>
      </x:c>
      <x:c r="G7" s="11" t="n">
        <x:f>F7-E7+1</x:f>
        <x:v>139</x:v>
      </x:c>
      <x:c r="H7" s="10"/>
      <x:c r="I7" s="10" t="str">
        <x:v>Not a spend threshold</x:v>
      </x:c>
      <x:c r="J7" s="10" t="str">
        <x:v>Single-use pack code One use per code</x:v>
      </x:c>
      <x:c r="K7" s="10" t="str">
        <x:v>Provider, spend, redemption, sales lift and buying intent unverified</x:v>
      </x:c>
      <x:c r="L7" s="10" t="str">
        <x:v>https://www.coca-cola.com/ae/en/legal/fifa-world-cup-2026</x:v>
      </x:c>
      <x:c r="M7" s="2"/>
      <x:c r="N7" s="2"/>
      <x:c r="O7" s="2"/>
      <x:c r="P7" s="2"/>
    </x:row>
    <x:row r="8" ht="150" customHeight="1">
      <x:c r="A8" s="2" t="str">
        <x:v>P03</x:v>
      </x:c>
      <x:c r="B8" s="10" t="str">
        <x:v>McDonald's World Cup game</x:v>
      </x:c>
      <x:c r="C8" s="10" t="str">
        <x:v>UAE</x:v>
      </x:c>
      <x:c r="D8" s="10" t="str">
        <x:v>Skill game / loyalty</x:v>
      </x:c>
      <x:c r="E8" s="31" t="d">
        <x:v>2026-06-09T00:00:00.000Z</x:v>
      </x:c>
      <x:c r="F8" s="31" t="d">
        <x:v>2026-07-20T00:00:00.000Z</x:v>
      </x:c>
      <x:c r="G8" s="11" t="n">
        <x:f>F8-E8+1</x:f>
        <x:v>42</x:v>
      </x:c>
      <x:c r="H8" s="10"/>
      <x:c r="I8" s="10" t="str">
        <x:v>No purchase threshold coded</x:v>
      </x:c>
      <x:c r="J8" s="10" t="str">
        <x:v>Active app account / skill outcome One daily reward per user</x:v>
      </x:c>
      <x:c r="K8" s="10" t="str">
        <x:v>Provider, spend, redemption, sales lift and buying intent unverified</x:v>
      </x:c>
      <x:c r="L8" s="10" t="str">
        <x:v>https://www.mcdonalds.com/ae/en-ae/worldcuppromotion.html</x:v>
      </x:c>
      <x:c r="M8" s="2"/>
      <x:c r="N8" s="2"/>
      <x:c r="O8" s="2"/>
      <x:c r="P8" s="2"/>
    </x:row>
    <x:row r="9" ht="150" customHeight="1">
      <x:c r="A9" s="2" t="str">
        <x:v>P04</x:v>
      </x:c>
      <x:c r="B9" s="10" t="str">
        <x:v>Nespresso October B2S</x:v>
      </x:c>
      <x:c r="C9" s="10" t="str">
        <x:v>UAE</x:v>
      </x:c>
      <x:c r="D9" s="10" t="str">
        <x:v>Account-linked voucher</x:v>
      </x:c>
      <x:c r="E9" s="31" t="d">
        <x:v>2026-10-01T00:00:00.000Z</x:v>
      </x:c>
      <x:c r="F9" s="31" t="d">
        <x:v>2026-10-31T00:00:00.000Z</x:v>
      </x:c>
      <x:c r="G9" s="11" t="n">
        <x:f>F9-E9+1</x:f>
        <x:v>31</x:v>
      </x:c>
      <x:c r="H9" s="10" t="n">
        <x:v>8</x:v>
      </x:c>
      <x:c r="I9" s="10" t="str">
        <x:v>coffee sleeves</x:v>
      </x:c>
      <x:c r="J9" s="10" t="str">
        <x:v>Logged-in eligible account / checkout Single transaction</x:v>
      </x:c>
      <x:c r="K9" s="10" t="str">
        <x:v>Provider, spend, redemption, sales lift and buying intent unverified</x:v>
      </x:c>
      <x:c r="L9" s="10" t="str">
        <x:v>https://www.nespresso.com/ae/en/conditions-of-sale</x:v>
      </x:c>
      <x:c r="M9" s="2"/>
      <x:c r="N9" s="2"/>
      <x:c r="O9" s="2"/>
      <x:c r="P9" s="2"/>
    </x:row>
    <x:row r="10" ht="150" customHeight="1">
      <x:c r="A10" s="2" t="str">
        <x:v>P05</x:v>
      </x:c>
      <x:c r="B10" s="10" t="str">
        <x:v>Nahdi x Al Rajhi</x:v>
      </x:c>
      <x:c r="C10" s="10" t="str">
        <x:v>KSA</x:v>
      </x:c>
      <x:c r="D10" s="10" t="str">
        <x:v>Partner-funded discount</x:v>
      </x:c>
      <x:c r="E10" s="31" t="d">
        <x:v>2026-03-13T00:00:00.000Z</x:v>
      </x:c>
      <x:c r="F10" s="31" t="d">
        <x:v>2026-03-20T00:00:00.000Z</x:v>
      </x:c>
      <x:c r="G10" s="11" t="n">
        <x:f>F10-E10+1</x:f>
        <x:v>8</x:v>
      </x:c>
      <x:c r="H10" s="10" t="n">
        <x:v>200</x:v>
      </x:c>
      <x:c r="I10" s="10" t="str">
        <x:v>SAR</x:v>
      </x:c>
      <x:c r="J10" s="10" t="str">
        <x:v>Eligible payment card / online checkout 25% discount; no maximum stated in offer</x:v>
      </x:c>
      <x:c r="K10" s="10" t="str">
        <x:v>Provider, spend, redemption, sales lift and buying intent unverified</x:v>
      </x:c>
      <x:c r="L10" s="10" t="str">
        <x:v>https://www.nahdionline.com/en-sa/clp/alrajhi-tnc-clp</x:v>
      </x:c>
      <x:c r="M10" s="2"/>
      <x:c r="N10" s="2"/>
      <x:c r="O10" s="2"/>
      <x:c r="P10" s="2"/>
    </x:row>
    <x:row r="11" ht="150" customHeight="1">
      <x:c r="A11" s="2" t="str">
        <x:v>P06</x:v>
      </x:c>
      <x:c r="B11" s="10" t="str">
        <x:v>NEXT selected-customer offer</x:v>
      </x:c>
      <x:c r="C11" s="10" t="str">
        <x:v>KSA</x:v>
      </x:c>
      <x:c r="D11" s="10" t="str">
        <x:v>Segmented account voucher</x:v>
      </x:c>
      <x:c r="E11" s="31" t="d">
        <x:v>2026-08-26T00:00:00.000Z</x:v>
      </x:c>
      <x:c r="F11" s="31" t="d">
        <x:v>2026-09-10T00:00:00.000Z</x:v>
      </x:c>
      <x:c r="G11" s="11" t="n">
        <x:f>F11-E11+1</x:f>
        <x:v>16</x:v>
      </x:c>
      <x:c r="H11" s="10" t="n">
        <x:v>700</x:v>
      </x:c>
      <x:c r="I11" s="10" t="str">
        <x:v>SAR; order must exceed this</x:v>
      </x:c>
      <x:c r="J11" s="10" t="str">
        <x:v>Selected logged-in account 10% discount</x:v>
      </x:c>
      <x:c r="K11" s="10" t="str">
        <x:v>Provider, spend, redemption, sales lift and buying intent unverified</x:v>
      </x:c>
      <x:c r="L11" s="10" t="str">
        <x:v>https://www.next.sa/en/terms</x:v>
      </x:c>
      <x:c r="M11" s="2"/>
      <x:c r="N11" s="2"/>
      <x:c r="O11" s="2"/>
      <x:c r="P11" s="2"/>
    </x:row>
    <x:row r="12" ht="150" customHeight="1">
      <x:c r="A12" s="2" t="str">
        <x:v>P07</x:v>
      </x:c>
      <x:c r="B12" s="10" t="str">
        <x:v>ADCB x Carrefour</x:v>
      </x:c>
      <x:c r="C12" s="10" t="str">
        <x:v>UAE</x:v>
      </x:c>
      <x:c r="D12" s="10" t="str">
        <x:v>Card-linked checkout discount</x:v>
      </x:c>
      <x:c r="E12" s="31" t="d">
        <x:v>2026-05-25T00:00:00.000Z</x:v>
      </x:c>
      <x:c r="F12" s="31" t="d">
        <x:v>2026-07-25T00:00:00.000Z</x:v>
      </x:c>
      <x:c r="G12" s="11" t="n">
        <x:f>F12-E12+1</x:f>
        <x:v>62</x:v>
      </x:c>
      <x:c r="H12" s="10" t="n">
        <x:v>200</x:v>
      </x:c>
      <x:c r="I12" s="10" t="str">
        <x:v>AED</x:v>
      </x:c>
      <x:c r="J12" s="10" t="str">
        <x:v>Eligible credit card / checkout code 20% discount; AED 75 cap</x:v>
      </x:c>
      <x:c r="K12" s="10" t="str">
        <x:v>Provider, spend, redemption, sales lift and buying intent unverified</x:v>
      </x:c>
      <x:c r="L12" s="10" t="str">
        <x:v>https://www.adcb.com/en/personal/promotions/adcb-and-carrefour-offer</x:v>
      </x:c>
      <x:c r="M12" s="2"/>
      <x:c r="N12" s="2"/>
      <x:c r="O12" s="2"/>
      <x:c r="P12" s="2"/>
    </x:row>
    <x:row r="13" ht="150" customHeight="1">
      <x:c r="A13" s="2" t="str">
        <x:v>P08</x:v>
      </x:c>
      <x:c r="B13" s="10" t="str">
        <x:v>Mumzworld 4 Days to Bond</x:v>
      </x:c>
      <x:c r="C13" s="10" t="str">
        <x:v>KSA</x:v>
      </x:c>
      <x:c r="D13" s="10" t="str">
        <x:v>No-purchase app activity</x:v>
      </x:c>
      <x:c r="E13" s="31" t="d">
        <x:v>2026-08-27T00:00:00.000Z</x:v>
      </x:c>
      <x:c r="F13" s="31" t="d">
        <x:v>2026-08-30T00:00:00.000Z</x:v>
      </x:c>
      <x:c r="G13" s="11" t="n">
        <x:f>F13-E13+1</x:f>
        <x:v>4</x:v>
      </x:c>
      <x:c r="H13" s="10" t="n">
        <x:v>0</x:v>
      </x:c>
      <x:c r="I13" s="10" t="str">
        <x:v>No purchase required</x:v>
      </x:c>
      <x:c r="J13" s="10" t="str">
        <x:v>Registered account / activity rules Four dated daily notifications</x:v>
      </x:c>
      <x:c r="K13" s="10" t="str">
        <x:v>Provider, spend, redemption, sales lift and buying intent unverified</x:v>
      </x:c>
      <x:c r="L13" s="10" t="str">
        <x:v>https://www.mumzworld.com/sa-en/terms-and-conditions</x:v>
      </x:c>
      <x:c r="M13" s="2"/>
      <x:c r="N13" s="2"/>
      <x:c r="O13" s="2"/>
      <x:c r="P13" s="2"/>
    </x:row>
    <x:row r="14" ht="26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</x:row>
    <x:row r="15" ht="26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</x:row>
    <x:row r="16" ht="26" customHeight="1">
      <x:c r="A16" s="2" t="str">
        <x:v>Median listed date span</x:v>
      </x:c>
      <x:c r="B16" s="2"/>
      <x:c r="C16" s="2"/>
      <x:c r="D16" s="2"/>
      <x:c r="E16" s="2"/>
      <x:c r="F16" s="2"/>
      <x:c r="G16" s="8" t="n">
        <x:f>MEDIAN(G6:G13)</x:f>
        <x:v>24</x:v>
      </x:c>
      <x:c r="H16" s="2"/>
      <x:c r="I16" s="2"/>
      <x:c r="J16" s="2"/>
      <x:c r="K16" s="2"/>
      <x:c r="L16" s="2"/>
      <x:c r="M16" s="2"/>
      <x:c r="N16" s="2"/>
      <x:c r="O16" s="2"/>
      <x:c r="P16" s="2"/>
    </x:row>
    <x:row r="17" ht="26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</x:row>
    <x:row r="18" ht="26" customHeight="1">
      <x:c r="A18" s="2" t="str">
        <x:v>Minimum / maximum spans</x:v>
      </x:c>
      <x:c r="B18" s="2"/>
      <x:c r="C18" s="2"/>
      <x:c r="D18" s="2"/>
      <x:c r="E18" s="8" t="n">
        <x:f>MIN(G6:G13)</x:f>
        <x:v>4</x:v>
      </x:c>
      <x:c r="F18" s="8" t="n">
        <x:f>MAX(G6:G13)</x:f>
        <x:v>139</x:v>
      </x:c>
      <x:c r="G18" s="2"/>
      <x:c r="H18" s="2"/>
      <x:c r="I18" s="2"/>
      <x:c r="J18" s="2"/>
      <x:c r="K18" s="2"/>
      <x:c r="L18" s="2"/>
      <x:c r="M18" s="2"/>
      <x:c r="N18" s="2"/>
      <x:c r="O18" s="2"/>
      <x:c r="P18" s="2"/>
    </x:row>
    <x:row r="19" ht="26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</x:row>
    <x:row r="20" ht="26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</x:row>
    <x:row r="21" ht="26" customHeight="1">
      <x:c r="A21" s="4" t="str">
        <x:v>Inclusive calendar-date count; not actual hours, campaign planning lead time, sales cycle or performance.</x:v>
      </x:c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</x:row>
    <x:row r="22" ht="26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 ht="26" customHeight="1">
      <x:c r="A23" s="4" t="str">
        <x:v>Thresholds have distinct currencies and units. Do not average AED, SAR and coffee sleeves.</x:v>
      </x:c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  <x:row r="24" ht="26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 ht="26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 ht="26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 ht="26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</x:row>
    <x:row r="49" ht="26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</x:row>
    <x:row r="50" ht="26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</x:row>
    <x:row r="51" ht="26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</x:row>
    <x:row r="52" ht="26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</x:row>
    <x:row r="53" ht="26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</x:row>
    <x:row r="54" ht="26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</x:row>
    <x:row r="56" ht="26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</x:row>
    <x:row r="57" ht="26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</x:row>
    <x:row r="58" ht="26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</x:row>
    <x:row r="59" ht="26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</x:row>
    <x:row r="60" ht="26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</x:row>
    <x:row r="61" ht="26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</x:row>
    <x:row r="62" ht="26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</x:row>
    <x:row r="63" ht="26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</x:row>
    <x:row r="64" ht="26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</x:row>
    <x:row r="65" ht="26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</x:row>
    <x:row r="66" ht="26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</x:row>
    <x:row r="67" ht="26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</x:row>
    <x:row r="68" ht="26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</x:row>
    <x:row r="69" ht="26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</x:row>
    <x:row r="70" ht="26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</x:row>
    <x:row r="71" ht="26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</x:row>
    <x:row r="72" ht="26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</x:row>
    <x:row r="73" ht="26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</x:row>
    <x:row r="74" ht="26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</x:row>
    <x:row r="75" ht="26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</x:row>
    <x:row r="76" ht="26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</x:row>
    <x:row r="77" ht="26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</x:row>
    <x:row r="78" ht="26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</x:row>
    <x:row r="79" ht="26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</x:row>
    <x:row r="80" ht="26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</x:row>
    <x:row r="81" ht="26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</x:row>
    <x:row r="82" ht="26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</x:row>
    <x:row r="83" ht="26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</x:row>
    <x:row r="84" ht="26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</x:row>
    <x:row r="85" ht="26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</x:row>
    <x:row r="86" ht="26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</x:row>
    <x:row r="87" ht="26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</x:row>
    <x:row r="88" ht="26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</x:row>
    <x:row r="89" ht="26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</x:row>
    <x:row r="90" ht="26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</x:row>
    <x:row r="91" ht="26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</x:row>
    <x:row r="92" ht="26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</x:row>
    <x:row r="93" ht="26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</x:row>
    <x:row r="94" ht="26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</x:row>
    <x:row r="95" ht="26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</x:row>
    <x:row r="96" ht="26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</x:row>
    <x:row r="97" ht="26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</x:row>
    <x:row r="98" ht="26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</x:row>
    <x:row r="99" ht="26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</x:row>
    <x:row r="100" ht="26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74" hidden="0" customWidth="1"/>
    <x:col min="3" max="3" width="35" hidden="0" customWidth="1"/>
    <x:col min="4" max="4" width="30" hidden="0" customWidth="1"/>
    <x:col min="5" max="5" width="30" hidden="0" customWidth="1"/>
    <x:col min="6" max="6" width="65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32" customHeight="1">
      <x:c r="A2" s="3" t="str">
        <x:v>Measurement specification: keep outcome denominators explicit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6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35" customHeight="1">
      <x:c r="A5" s="7" t="str">
        <x:v>Metric</x:v>
      </x:c>
      <x:c r="B5" s="7" t="str">
        <x:v>Definition</x:v>
      </x:c>
      <x:c r="C5" s="7" t="str">
        <x:v>Actual / cohort</x:v>
      </x:c>
      <x:c r="D5" s="7" t="str">
        <x:v>Numerator</x:v>
      </x:c>
      <x:c r="E5" s="7" t="str">
        <x:v>Denominator</x:v>
      </x:c>
      <x:c r="F5" s="7" t="str">
        <x:v>Evidence / owner / reporting date</x:v>
      </x:c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64" customHeight="1">
      <x:c r="A6" s="10" t="str">
        <x:v>Provider positive account reply rate</x:v>
      </x:c>
      <x:c r="B6" s="10" t="str">
        <x:v>Positive unique accounts / eligible accounts reached.</x:v>
      </x:c>
      <x:c r="C6" s="17"/>
      <x:c r="D6" s="17"/>
      <x:c r="E6" s="17"/>
      <x:c r="F6" s="17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64" customHeight="1">
      <x:c r="A7" s="10" t="str">
        <x:v>Provider held-meeting attendance</x:v>
      </x:c>
      <x:c r="B7" s="10" t="str">
        <x:v>Held first meetings / meetings due in the cohort.</x:v>
      </x:c>
      <x:c r="C7" s="17"/>
      <x:c r="D7" s="17"/>
      <x:c r="E7" s="17"/>
      <x:c r="F7" s="17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64" customHeight="1">
      <x:c r="A8" s="10" t="str">
        <x:v>Provider acceptance</x:v>
      </x:c>
      <x:c r="B8" s="10" t="str">
        <x:v>Accepted held meetings / held first meetings.</x:v>
      </x:c>
      <x:c r="C8" s="17"/>
      <x:c r="D8" s="17"/>
      <x:c r="E8" s="17"/>
      <x:c r="F8" s="17"/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 ht="64" customHeight="1">
      <x:c r="A9" s="10" t="str">
        <x:v>Provider scoped-brief conversion</x:v>
      </x:c>
      <x:c r="B9" s="10" t="str">
        <x:v>Scoped briefs / accepted held meetings.</x:v>
      </x:c>
      <x:c r="C9" s="17"/>
      <x:c r="D9" s="17"/>
      <x:c r="E9" s="17"/>
      <x:c r="F9" s="17"/>
      <x:c r="G9" s="2"/>
      <x:c r="H9" s="2"/>
      <x:c r="I9" s="2"/>
      <x:c r="J9" s="2"/>
      <x:c r="K9" s="2"/>
      <x:c r="L9" s="2"/>
      <x:c r="M9" s="2"/>
      <x:c r="N9" s="2"/>
      <x:c r="O9" s="2"/>
      <x:c r="P9" s="2"/>
    </x:row>
    <x:row r="10" ht="64" customHeight="1">
      <x:c r="A10" s="10" t="str">
        <x:v>Provider programme win rate</x:v>
      </x:c>
      <x:c r="B10" s="10" t="str">
        <x:v>Signed programmes / decided proposals; preserve open proposals separately.</x:v>
      </x:c>
      <x:c r="C10" s="17"/>
      <x:c r="D10" s="17"/>
      <x:c r="E10" s="17"/>
      <x:c r="F10" s="17"/>
      <x:c r="G10" s="2"/>
      <x:c r="H10" s="2"/>
      <x:c r="I10" s="2"/>
      <x:c r="J10" s="2"/>
      <x:c r="K10" s="2"/>
      <x:c r="L10" s="2"/>
      <x:c r="M10" s="2"/>
      <x:c r="N10" s="2"/>
      <x:c r="O10" s="2"/>
      <x:c r="P10" s="2"/>
    </x:row>
    <x:row r="11" ht="64" customHeight="1">
      <x:c r="A11" s="10" t="str">
        <x:v>Coupon submitted redemption</x:v>
      </x:c>
      <x:c r="B11" s="10" t="str">
        <x:v>Submitted unique claims / issued eligible coupons.</x:v>
      </x:c>
      <x:c r="C11" s="17"/>
      <x:c r="D11" s="17"/>
      <x:c r="E11" s="17"/>
      <x:c r="F11" s="17"/>
      <x:c r="G11" s="2"/>
      <x:c r="H11" s="2"/>
      <x:c r="I11" s="2"/>
      <x:c r="J11" s="2"/>
      <x:c r="K11" s="2"/>
      <x:c r="L11" s="2"/>
      <x:c r="M11" s="2"/>
      <x:c r="N11" s="2"/>
      <x:c r="O11" s="2"/>
      <x:c r="P11" s="2"/>
    </x:row>
    <x:row r="12" ht="64" customHeight="1">
      <x:c r="A12" s="10" t="str">
        <x:v>Claim approval</x:v>
      </x:c>
      <x:c r="B12" s="10" t="str">
        <x:v>Approved claims / adjudicated claims; pending reported separately.</x:v>
      </x:c>
      <x:c r="C12" s="17"/>
      <x:c r="D12" s="17"/>
      <x:c r="E12" s="17"/>
      <x:c r="F12" s="17"/>
      <x:c r="G12" s="2"/>
      <x:c r="H12" s="2"/>
      <x:c r="I12" s="2"/>
      <x:c r="J12" s="2"/>
      <x:c r="K12" s="2"/>
      <x:c r="L12" s="2"/>
      <x:c r="M12" s="2"/>
      <x:c r="N12" s="2"/>
      <x:c r="O12" s="2"/>
      <x:c r="P12" s="2"/>
    </x:row>
    <x:row r="13" ht="64" customHeight="1">
      <x:c r="A13" s="10" t="str">
        <x:v>Payout completion</x:v>
      </x:c>
      <x:c r="B13" s="10" t="str">
        <x:v>Paid approved claims / approved claims due for payment.</x:v>
      </x:c>
      <x:c r="C13" s="17"/>
      <x:c r="D13" s="17"/>
      <x:c r="E13" s="17"/>
      <x:c r="F13" s="17"/>
      <x:c r="G13" s="2"/>
      <x:c r="H13" s="2"/>
      <x:c r="I13" s="2"/>
      <x:c r="J13" s="2"/>
      <x:c r="K13" s="2"/>
      <x:c r="L13" s="2"/>
      <x:c r="M13" s="2"/>
      <x:c r="N13" s="2"/>
      <x:c r="O13" s="2"/>
      <x:c r="P13" s="2"/>
    </x:row>
    <x:row r="14" ht="64" customHeight="1">
      <x:c r="A14" s="10" t="str">
        <x:v>Retailer settlement timeliness</x:v>
      </x:c>
      <x:c r="B14" s="10" t="str">
        <x:v>Settled amounts due / all amounts due in the period.</x:v>
      </x:c>
      <x:c r="C14" s="17"/>
      <x:c r="D14" s="17"/>
      <x:c r="E14" s="17"/>
      <x:c r="F14" s="17"/>
      <x:c r="G14" s="2"/>
      <x:c r="H14" s="2"/>
      <x:c r="I14" s="2"/>
      <x:c r="J14" s="2"/>
      <x:c r="K14" s="2"/>
      <x:c r="L14" s="2"/>
      <x:c r="M14" s="2"/>
      <x:c r="N14" s="2"/>
      <x:c r="O14" s="2"/>
      <x:c r="P14" s="2"/>
    </x:row>
    <x:row r="15" ht="64" customHeight="1">
      <x:c r="A15" s="10" t="str">
        <x:v>Incremental sales</x:v>
      </x:c>
      <x:c r="B15" s="10" t="str">
        <x:v>Treatment change adjusted by a defensible control; document assumptions.</x:v>
      </x:c>
      <x:c r="C15" s="17"/>
      <x:c r="D15" s="17"/>
      <x:c r="E15" s="17"/>
      <x:c r="F15" s="17"/>
      <x:c r="G15" s="2"/>
      <x:c r="H15" s="2"/>
      <x:c r="I15" s="2"/>
      <x:c r="J15" s="2"/>
      <x:c r="K15" s="2"/>
      <x:c r="L15" s="2"/>
      <x:c r="M15" s="2"/>
      <x:c r="N15" s="2"/>
      <x:c r="O15" s="2"/>
      <x:c r="P15" s="2"/>
    </x:row>
    <x:row r="16" ht="64" customHeight="1">
      <x:c r="A16" s="10" t="str">
        <x:v>Buyer net contribution</x:v>
      </x:c>
      <x:c r="B16" s="10" t="str">
        <x:v>Incremental contribution before reward funding less all campaign cost.</x:v>
      </x:c>
      <x:c r="C16" s="17"/>
      <x:c r="D16" s="17"/>
      <x:c r="E16" s="17"/>
      <x:c r="F16" s="17"/>
      <x:c r="G16" s="2"/>
      <x:c r="H16" s="2"/>
      <x:c r="I16" s="2"/>
      <x:c r="J16" s="2"/>
      <x:c r="K16" s="2"/>
      <x:c r="L16" s="2"/>
      <x:c r="M16" s="2"/>
      <x:c r="N16" s="2"/>
      <x:c r="O16" s="2"/>
      <x:c r="P16" s="2"/>
    </x:row>
    <x:row r="17" ht="64" customHeight="1">
      <x:c r="A17" s="10" t="str">
        <x:v>Provider contribution</x:v>
      </x:c>
      <x:c r="B17" s="10" t="str">
        <x:v>Service fee less direct delivery cost; acquisition shown separately.</x:v>
      </x:c>
      <x:c r="C17" s="17"/>
      <x:c r="D17" s="17"/>
      <x:c r="E17" s="17"/>
      <x:c r="F17" s="17"/>
      <x:c r="G17" s="2"/>
      <x:c r="H17" s="2"/>
      <x:c r="I17" s="2"/>
      <x:c r="J17" s="2"/>
      <x:c r="K17" s="2"/>
      <x:c r="L17" s="2"/>
      <x:c r="M17" s="2"/>
      <x:c r="N17" s="2"/>
      <x:c r="O17" s="2"/>
      <x:c r="P17" s="2"/>
    </x:row>
    <x:row r="18" ht="26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</x:row>
    <x:row r="19" ht="26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</x:row>
    <x:row r="20" ht="26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</x:row>
    <x:row r="21" ht="26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</x:row>
    <x:row r="22" ht="26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 ht="26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  <x:row r="24" ht="26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 ht="26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 ht="26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 ht="26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</x:row>
    <x:row r="49" ht="26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</x:row>
    <x:row r="50" ht="26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</x:row>
    <x:row r="51" ht="26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</x:row>
    <x:row r="52" ht="26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</x:row>
    <x:row r="53" ht="26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</x:row>
    <x:row r="54" ht="26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</x:row>
    <x:row r="56" ht="26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</x:row>
    <x:row r="57" ht="26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</x:row>
    <x:row r="58" ht="26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</x:row>
    <x:row r="59" ht="26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</x:row>
    <x:row r="60" ht="26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</x:row>
    <x:row r="61" ht="26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</x:row>
    <x:row r="62" ht="26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</x:row>
    <x:row r="63" ht="26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</x:row>
    <x:row r="64" ht="26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</x:row>
    <x:row r="65" ht="26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</x:row>
    <x:row r="66" ht="26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</x:row>
    <x:row r="67" ht="26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</x:row>
    <x:row r="68" ht="26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</x:row>
    <x:row r="69" ht="26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</x:row>
    <x:row r="70" ht="26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</x:row>
    <x:row r="71" ht="26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</x:row>
    <x:row r="72" ht="26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</x:row>
    <x:row r="73" ht="26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</x:row>
    <x:row r="74" ht="26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</x:row>
    <x:row r="75" ht="26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</x:row>
    <x:row r="76" ht="26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</x:row>
    <x:row r="77" ht="26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</x:row>
    <x:row r="78" ht="26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</x:row>
    <x:row r="79" ht="26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</x:row>
    <x:row r="80" ht="26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</x:row>
    <x:row r="81" ht="26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</x:row>
    <x:row r="82" ht="26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</x:row>
    <x:row r="83" ht="26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</x:row>
    <x:row r="84" ht="26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</x:row>
    <x:row r="85" ht="26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</x:row>
    <x:row r="86" ht="26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</x:row>
    <x:row r="87" ht="26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</x:row>
    <x:row r="88" ht="26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</x:row>
    <x:row r="89" ht="26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</x:row>
    <x:row r="90" ht="26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</x:row>
    <x:row r="91" ht="26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</x:row>
    <x:row r="92" ht="26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</x:row>
    <x:row r="93" ht="26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</x:row>
    <x:row r="94" ht="26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</x:row>
    <x:row r="95" ht="26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</x:row>
    <x:row r="96" ht="26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</x:row>
    <x:row r="97" ht="26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</x:row>
    <x:row r="98" ht="26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</x:row>
    <x:row r="99" ht="26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</x:row>
    <x:row r="100" ht="26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</x:row>
  </x:sheetData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9" hidden="0" customWidth="1"/>
    <x:col min="2" max="2" width="23" hidden="0" customWidth="1"/>
    <x:col min="3" max="3" width="84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32" customHeight="1">
      <x:c r="A2" s="3" t="str">
        <x:v>Provider pipeline: conditional planning assumptions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6" customHeight="1">
      <x:c r="A3" s="4" t="str">
        <x:v>Fictional account cohort. Fractional outcomes are expected values, not promised results.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35" customHeight="1">
      <x:c r="A5" s="7" t="str">
        <x:v>Editable input</x:v>
      </x:c>
      <x:c r="B5" s="7" t="str">
        <x:v>Value</x:v>
      </x:c>
      <x:c r="C5" s="7" t="str">
        <x:v>Definition</x:v>
      </x:c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37" customHeight="1">
      <x:c r="A6" s="10" t="str">
        <x:v>Eligible accounts reached</x:v>
      </x:c>
      <x:c r="B6" s="18" t="n">
        <x:v>150</x:v>
      </x:c>
      <x:c r="C6" s="10" t="str">
        <x:v>Unique buying entities.</x:v>
      </x:c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37" customHeight="1">
      <x:c r="A7" s="10" t="str">
        <x:v>Positive reply rate</x:v>
      </x:c>
      <x:c r="B7" s="25" t="n">
        <x:v>0.08</x:v>
      </x:c>
      <x:c r="C7" s="10" t="str">
        <x:v>Of eligible accounts reached.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37" customHeight="1">
      <x:c r="A8" s="10" t="str">
        <x:v>Booking rate</x:v>
      </x:c>
      <x:c r="B8" s="25" t="n">
        <x:v>0.5</x:v>
      </x:c>
      <x:c r="C8" s="10" t="str">
        <x:v>Of positive accounts.</x:v>
      </x:c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 ht="37" customHeight="1">
      <x:c r="A9" s="10" t="str">
        <x:v>Attendance rate</x:v>
      </x:c>
      <x:c r="B9" s="25" t="n">
        <x:v>0.8</x:v>
      </x:c>
      <x:c r="C9" s="10" t="str">
        <x:v>Of meetings booked.</x:v>
      </x:c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</x:row>
    <x:row r="10" ht="37" customHeight="1">
      <x:c r="A10" s="10" t="str">
        <x:v>Acceptance rate</x:v>
      </x:c>
      <x:c r="B10" s="25" t="n">
        <x:v>0.75</x:v>
      </x:c>
      <x:c r="C10" s="10" t="str">
        <x:v>Of meetings held.</x:v>
      </x:c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</x:row>
    <x:row r="11" ht="37" customHeight="1">
      <x:c r="A11" s="10" t="str">
        <x:v>Scoped-brief rate</x:v>
      </x:c>
      <x:c r="B11" s="25" t="n">
        <x:v>0.5</x:v>
      </x:c>
      <x:c r="C11" s="10" t="str">
        <x:v>Of accepted held meetings.</x:v>
      </x:c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</x:row>
    <x:row r="12" ht="37" customHeight="1">
      <x:c r="A12" s="10" t="str">
        <x:v>Proposal rate</x:v>
      </x:c>
      <x:c r="B12" s="25" t="n">
        <x:v>0.6</x:v>
      </x:c>
      <x:c r="C12" s="10" t="str">
        <x:v>Of scoped briefs.</x:v>
      </x:c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</x:row>
    <x:row r="13" ht="37" customHeight="1">
      <x:c r="A13" s="10" t="str">
        <x:v>Win rate</x:v>
      </x:c>
      <x:c r="B13" s="25" t="n">
        <x:v>0.25</x:v>
      </x:c>
      <x:c r="C13" s="10" t="str">
        <x:v>Of proposals, on a defined decision window.</x:v>
      </x:c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</x:row>
    <x:row r="14" ht="37" customHeight="1">
      <x:c r="A14" s="10" t="str">
        <x:v>Cohort acquisition cost</x:v>
      </x:c>
      <x:c r="B14" s="21" t="n">
        <x:v>6000</x:v>
      </x:c>
      <x:c r="C14" s="10" t="str">
        <x:v>All research, outreach, sales and proposal costs for this cohort.</x:v>
      </x:c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</x:row>
    <x:row r="15" ht="26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</x:row>
    <x:row r="16" ht="26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</x:row>
    <x:row r="17" ht="35" customHeight="1">
      <x:c r="A17" s="7" t="str">
        <x:v>Calculation</x:v>
      </x:c>
      <x:c r="B17" s="7" t="str">
        <x:v>Value</x:v>
      </x:c>
      <x:c r="C17" s="7" t="str">
        <x:v>Interpretation</x:v>
      </x:c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</x:row>
    <x:row r="18" ht="37" customHeight="1">
      <x:c r="A18" s="10" t="str">
        <x:v>Input status</x:v>
      </x:c>
      <x:c r="B18" s="11" t="str">
        <x:f>IF(COUNT(B6:B14)&lt;&gt;9,"Missing input",IF(OR(MIN(B6:B14)&lt;0,MAX(B7:B13)&gt;1),"Invalid input","Ready"))</x:f>
        <x:v>Ready</x:v>
      </x:c>
      <x:c r="C18" s="10" t="str">
        <x:v>Nine inputs numeric; rates 0-100%; counts and costs nonnegative.</x:v>
      </x:c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</x:row>
    <x:row r="19" ht="37" customHeight="1">
      <x:c r="A19" s="10" t="str">
        <x:v>Positive accounts</x:v>
      </x:c>
      <x:c r="B19" s="32" t="n">
        <x:f>IF(B18&lt;&gt;"Ready","n.a.",B6*B7)</x:f>
        <x:v>12</x:v>
      </x:c>
      <x:c r="C19" s="10" t="str">
        <x:v>Reached times reply rate.</x:v>
      </x:c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</x:row>
    <x:row r="20" ht="37" customHeight="1">
      <x:c r="A20" s="10" t="str">
        <x:v>Booked meetings</x:v>
      </x:c>
      <x:c r="B20" s="32" t="n">
        <x:f>IF(B18&lt;&gt;"Ready","n.a.",B19*B8)</x:f>
        <x:v>6</x:v>
      </x:c>
      <x:c r="C20" s="10" t="str">
        <x:v>Positive accounts times booking rate.</x:v>
      </x:c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</x:row>
    <x:row r="21" ht="37" customHeight="1">
      <x:c r="A21" s="10" t="str">
        <x:v>Held meetings</x:v>
      </x:c>
      <x:c r="B21" s="32" t="n">
        <x:f>IF(B18&lt;&gt;"Ready","n.a.",B20*B9)</x:f>
        <x:v>4.800000000000001</x:v>
      </x:c>
      <x:c r="C21" s="10" t="str">
        <x:v>Booked times attendance.</x:v>
      </x:c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</x:row>
    <x:row r="22" ht="37" customHeight="1">
      <x:c r="A22" s="10" t="str">
        <x:v>Accepted held meetings</x:v>
      </x:c>
      <x:c r="B22" s="32" t="n">
        <x:f>IF(B18&lt;&gt;"Ready","n.a.",B21*B10)</x:f>
        <x:v>3.6000000000000005</x:v>
      </x:c>
      <x:c r="C22" s="10" t="str">
        <x:v>Held times acceptance.</x:v>
      </x:c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 ht="37" customHeight="1">
      <x:c r="A23" s="10" t="str">
        <x:v>Scoped briefs</x:v>
      </x:c>
      <x:c r="B23" s="32" t="n">
        <x:f>IF(B18&lt;&gt;"Ready","n.a.",B22*B11)</x:f>
        <x:v>1.8000000000000003</x:v>
      </x:c>
      <x:c r="C23" s="10" t="str">
        <x:v>Accepted held times scoped-brief rate.</x:v>
      </x:c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  <x:row r="24" ht="37" customHeight="1">
      <x:c r="A24" s="10" t="str">
        <x:v>Proposals</x:v>
      </x:c>
      <x:c r="B24" s="32" t="n">
        <x:f>IF(B18&lt;&gt;"Ready","n.a.",B23*B12)</x:f>
        <x:v>1.08</x:v>
      </x:c>
      <x:c r="C24" s="10" t="str">
        <x:v>Scoped briefs times proposal rate.</x:v>
      </x:c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 ht="37" customHeight="1">
      <x:c r="A25" s="10" t="str">
        <x:v>Expected programme wins</x:v>
      </x:c>
      <x:c r="B25" s="32" t="n">
        <x:f>IF(B18&lt;&gt;"Ready","n.a.",B24*B13)</x:f>
        <x:v>0.27</x:v>
      </x:c>
      <x:c r="C25" s="10" t="str">
        <x:v>Proposals times win rate.</x:v>
      </x:c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 ht="37" customHeight="1">
      <x:c r="A26" s="10" t="str">
        <x:v>Contribution per programme</x:v>
      </x:c>
      <x:c r="B26" s="33" t="n">
        <x:f>'Provider pricing'!B14</x:f>
        <x:v>25000</x:v>
      </x:c>
      <x:c r="C26" s="10" t="str">
        <x:v>From Provider pricing, before acquisition.</x:v>
      </x:c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 ht="37" customHeight="1">
      <x:c r="A27" s="10" t="str">
        <x:v>Expected contribution</x:v>
      </x:c>
      <x:c r="B27" s="24" t="n">
        <x:f>IF(OR(B18&lt;&gt;"Ready",COUNT(B26)&lt;&gt;1),"n.a.",B25*B26)</x:f>
        <x:v>6750</x:v>
      </x:c>
      <x:c r="C27" s="10" t="str">
        <x:v>Expected wins times contribution before acquisition.</x:v>
      </x:c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37" customHeight="1">
      <x:c r="A28" s="10" t="str">
        <x:v>Contribution after acquisition</x:v>
      </x:c>
      <x:c r="B28" s="24" t="n">
        <x:f>IF(COUNT(B27)&lt;&gt;1,"n.a.",B27-B14)</x:f>
        <x:v>750</x:v>
      </x:c>
      <x:c r="C28" s="10" t="str">
        <x:v>Expected contribution less this cohort acquisition cost once.</x:v>
      </x:c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37" customHeight="1">
      <x:c r="A29" s="10" t="str">
        <x:v>Cost / accepted held meeting</x:v>
      </x:c>
      <x:c r="B29" s="24" t="n">
        <x:f>IF(B18&lt;&gt;"Ready","n.a.",IF(B22=0,"n.a.",B14/B22))</x:f>
        <x:v>1666.6666666666665</x:v>
      </x:c>
      <x:c r="C29" s="10" t="str">
        <x:v>Cohort cost / expected accepted held meetings.</x:v>
      </x:c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 ht="26" customHeight="1">
      <x:c r="A32" s="4" t="str">
        <x:v>No retainer, shared overhead, tax or collection delay included. Do not subtract proposal cost twice.</x:v>
      </x:c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</x:row>
    <x:row r="49" ht="26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</x:row>
    <x:row r="50" ht="26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</x:row>
    <x:row r="51" ht="26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</x:row>
    <x:row r="52" ht="26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</x:row>
    <x:row r="53" ht="26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</x:row>
    <x:row r="54" ht="26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</x:row>
    <x:row r="56" ht="26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</x:row>
    <x:row r="57" ht="26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</x:row>
    <x:row r="58" ht="26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</x:row>
    <x:row r="59" ht="26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</x:row>
    <x:row r="60" ht="26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</x:row>
    <x:row r="61" ht="26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</x:row>
    <x:row r="62" ht="26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</x:row>
    <x:row r="63" ht="26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</x:row>
    <x:row r="64" ht="26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</x:row>
    <x:row r="65" ht="26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</x:row>
    <x:row r="66" ht="26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</x:row>
    <x:row r="67" ht="26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</x:row>
    <x:row r="68" ht="26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</x:row>
    <x:row r="69" ht="26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</x:row>
    <x:row r="70" ht="26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</x:row>
    <x:row r="71" ht="26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</x:row>
    <x:row r="72" ht="26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</x:row>
    <x:row r="73" ht="26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</x:row>
    <x:row r="74" ht="26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</x:row>
    <x:row r="75" ht="26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</x:row>
    <x:row r="76" ht="26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</x:row>
    <x:row r="77" ht="26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</x:row>
    <x:row r="78" ht="26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</x:row>
    <x:row r="79" ht="26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</x:row>
    <x:row r="80" ht="26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</x:row>
    <x:row r="81" ht="26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</x:row>
    <x:row r="82" ht="26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</x:row>
    <x:row r="83" ht="26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</x:row>
    <x:row r="84" ht="26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</x:row>
    <x:row r="85" ht="26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</x:row>
    <x:row r="86" ht="26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</x:row>
    <x:row r="87" ht="26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</x:row>
    <x:row r="88" ht="26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</x:row>
    <x:row r="89" ht="26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</x:row>
    <x:row r="90" ht="26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</x:row>
    <x:row r="91" ht="26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</x:row>
    <x:row r="92" ht="26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</x:row>
    <x:row r="93" ht="26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</x:row>
    <x:row r="94" ht="26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</x:row>
    <x:row r="95" ht="26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</x:row>
    <x:row r="96" ht="26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</x:row>
    <x:row r="97" ht="26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</x:row>
    <x:row r="98" ht="26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</x:row>
    <x:row r="99" ht="26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</x:row>
    <x:row r="100" ht="26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</x:row>
  </x:sheetData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50" hidden="0" customWidth="1"/>
    <x:col min="3" max="3" width="45" hidden="0" customWidth="1"/>
    <x:col min="4" max="4" width="80" hidden="0" customWidth="1"/>
    <x:col min="5" max="5" width="100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32" customHeight="1">
      <x:c r="A2" s="3" t="str">
        <x:v>Sources and methods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6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35" customHeight="1">
      <x:c r="A5" s="7" t="str">
        <x:v>ID</x:v>
      </x:c>
      <x:c r="B5" s="7" t="str">
        <x:v>Source</x:v>
      </x:c>
      <x:c r="C5" s="7" t="str">
        <x:v>Period / checked</x:v>
      </x:c>
      <x:c r="D5" s="7" t="str">
        <x:v>Permitted use</x:v>
      </x:c>
      <x:c r="E5" s="7" t="str">
        <x:v>URL</x:v>
      </x:c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120" customHeight="1">
      <x:c r="A6" s="10" t="str">
        <x:v>P01</x:v>
      </x:c>
      <x:c r="B6" s="10" t="str">
        <x:v>Coca-Cola x LuLu ICC - published promotion rules</x:v>
      </x:c>
      <x:c r="C6" s="10" t="str">
        <x:v>2026-01-10 to 2026-01-26 / checked 16 October 2026</x:v>
      </x:c>
      <x:c r="D6" s="10" t="str">
        <x:v>Observed rules only. Qualifying brands / UAE LuLu outlets. No performance or provider attribution.</x:v>
      </x:c>
      <x:c r="E6" s="10" t="str">
        <x:v>https://www.coca-cola.com/ae/en/legal/icc-promo-2026</x:v>
      </x:c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120" customHeight="1">
      <x:c r="A7" s="10" t="str">
        <x:v>P02</x:v>
      </x:c>
      <x:c r="B7" s="10" t="str">
        <x:v>Coca-Cola FIFA - published promotion rules</x:v>
      </x:c>
      <x:c r="C7" s="10" t="str">
        <x:v>2026-03-15 to 2026-07-31 / checked 16 October 2026</x:v>
      </x:c>
      <x:c r="D7" s="10" t="str">
        <x:v>Observed rules only. Specially marked products / multiple reward types. No performance or provider attribution.</x:v>
      </x:c>
      <x:c r="E7" s="10" t="str">
        <x:v>https://www.coca-cola.com/ae/en/legal/fifa-world-cup-2026</x:v>
      </x:c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120" customHeight="1">
      <x:c r="A8" s="10" t="str">
        <x:v>P03</x:v>
      </x:c>
      <x:c r="B8" s="10" t="str">
        <x:v>McDonald's World Cup game - published promotion rules</x:v>
      </x:c>
      <x:c r="C8" s="10" t="str">
        <x:v>2026-06-09 to 2026-07-20 / checked 16 October 2026</x:v>
      </x:c>
      <x:c r="D8" s="10" t="str">
        <x:v>Observed rules only. App loyalty enrolment / digital coupon. No performance or provider attribution.</x:v>
      </x:c>
      <x:c r="E8" s="10" t="str">
        <x:v>https://www.mcdonalds.com/ae/en-ae/worldcuppromotion.html</x:v>
      </x:c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 ht="120" customHeight="1">
      <x:c r="A9" s="10" t="str">
        <x:v>P04</x:v>
      </x:c>
      <x:c r="B9" s="10" t="str">
        <x:v>Nespresso October B2S - published promotion rules</x:v>
      </x:c>
      <x:c r="C9" s="10" t="str">
        <x:v>2026-10-01 to 2026-10-31 / checked 16 October 2026</x:v>
      </x:c>
      <x:c r="D9" s="10" t="str">
        <x:v>Observed rules only. Online coffee only / account restricted. No performance or provider attribution.</x:v>
      </x:c>
      <x:c r="E9" s="10" t="str">
        <x:v>https://www.nespresso.com/ae/en/conditions-of-sale</x:v>
      </x:c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</x:row>
    <x:row r="10" ht="120" customHeight="1">
      <x:c r="A10" s="10" t="str">
        <x:v>P05</x:v>
      </x:c>
      <x:c r="B10" s="10" t="str">
        <x:v>Nahdi x Al Rajhi - published promotion rules</x:v>
      </x:c>
      <x:c r="C10" s="10" t="str">
        <x:v>2026-03-13 to 2026-03-20 / checked 16 October 2026</x:v>
      </x:c>
      <x:c r="D10" s="10" t="str">
        <x:v>Observed rules only. Selected cards / online only / exclusions. No performance or provider attribution.</x:v>
      </x:c>
      <x:c r="E10" s="10" t="str">
        <x:v>https://www.nahdionline.com/en-sa/clp/alrajhi-tnc-clp</x:v>
      </x:c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</x:row>
    <x:row r="11" ht="120" customHeight="1">
      <x:c r="A11" s="10" t="str">
        <x:v>P06</x:v>
      </x:c>
      <x:c r="B11" s="10" t="str">
        <x:v>NEXT selected-customer offer - published promotion rules</x:v>
      </x:c>
      <x:c r="C11" s="10" t="str">
        <x:v>2026-08-26 to 2026-09-10 / checked 16 October 2026</x:v>
      </x:c>
      <x:c r="D11" s="10" t="str">
        <x:v>Observed rules only. Account eligibility / post-discount spend threshold. No performance or provider attribution.</x:v>
      </x:c>
      <x:c r="E11" s="10" t="str">
        <x:v>https://www.next.sa/en/terms</x:v>
      </x:c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</x:row>
    <x:row r="12" ht="120" customHeight="1">
      <x:c r="A12" s="10" t="str">
        <x:v>P07</x:v>
      </x:c>
      <x:c r="B12" s="10" t="str">
        <x:v>ADCB x Carrefour - published promotion rules</x:v>
      </x:c>
      <x:c r="C12" s="10" t="str">
        <x:v>2026-05-25 to 2026-07-25 / checked 16 October 2026</x:v>
      </x:c>
      <x:c r="D12" s="10" t="str">
        <x:v>Observed rules only. Twice per calendar month / online or app. No performance or provider attribution.</x:v>
      </x:c>
      <x:c r="E12" s="10" t="str">
        <x:v>https://www.adcb.com/en/personal/promotions/adcb-and-carrefour-offer</x:v>
      </x:c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</x:row>
    <x:row r="13" ht="120" customHeight="1">
      <x:c r="A13" s="10" t="str">
        <x:v>P08</x:v>
      </x:c>
      <x:c r="B13" s="10" t="str">
        <x:v>Mumzworld 4 Days to Bond - published promotion rules</x:v>
      </x:c>
      <x:c r="C13" s="10" t="str">
        <x:v>2026-08-27 to 2026-08-30 / checked 16 October 2026</x:v>
      </x:c>
      <x:c r="D13" s="10" t="str">
        <x:v>Observed rules only. KSA users / no financial commitment. No performance or provider attribution.</x:v>
      </x:c>
      <x:c r="E13" s="10" t="str">
        <x:v>https://www.mumzworld.com/sa-en/terms-and-conditions</x:v>
      </x:c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</x:row>
    <x:row r="14" ht="120" customHeight="1">
      <x:c r="A14" s="10" t="str">
        <x:v>S01</x:v>
      </x:c>
      <x:c r="B14" s="10" t="str">
        <x:v>Dubai DET - retail promotion certificate</x:v>
      </x:c>
      <x:c r="C14" s="10" t="str">
        <x:v>Guidance checked 16 October 2026 / checked 16 October 2026</x:v>
      </x:c>
      <x:c r="D14" s="10" t="str">
        <x:v>Retail calendar / off-season participation and promotion permit process; confirm the actual jurisdiction and mechanic.</x:v>
      </x:c>
      <x:c r="E14" s="10" t="str">
        <x:v>https://www.dubaidet.gov.ae/en/our-services/for-consumers-and-students/apply-retail-promotion-certificate</x:v>
      </x:c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</x:row>
    <x:row r="15" ht="120" customHeight="1">
      <x:c r="A15" s="10" t="str">
        <x:v>S02</x:v>
      </x:c>
      <x:c r="B15" s="10" t="str">
        <x:v>TDRA - Marketing Short Message Service</x:v>
      </x:c>
      <x:c r="C15" s="10" t="str">
        <x:v>Guidance checked 16 October 2026 / checked 16 October 2026</x:v>
      </x:c>
      <x:c r="D15" s="10" t="str">
        <x:v>Prior consent, opt-out and sender responsibilities for UAE marketing SMS. Not a blanket permission model for other channels.</x:v>
      </x:c>
      <x:c r="E15" s="10" t="str">
        <x:v>https://tdra.gov.ae/en/tdra-initiatives/marketing-short-message-service</x:v>
      </x:c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</x:row>
    <x:row r="16" ht="120" customHeight="1">
      <x:c r="A16" s="10" t="str">
        <x:v>S03</x:v>
      </x:c>
      <x:c r="B16" s="10" t="str">
        <x:v>Saudi SDAIA - PDPL implementing regulation, Articles 28-29</x:v>
      </x:c>
      <x:c r="C16" s="10" t="str">
        <x:v>Guidance checked 16 October 2026 / checked 16 October 2026</x:v>
      </x:c>
      <x:c r="D16" s="10" t="str">
        <x:v>Consent evidence, sender identity and stopping direct marketing; local approval remains a defined workstream.</x:v>
      </x:c>
      <x:c r="E16" s="10" t="str">
        <x:v>https://dgp.sdaia.gov.sa/wps/wcm/connect/2a9a4744-a2ae-444f-bad2-6dacde843637/The%2Bimpelementing%2Bregulation%2Bof%2Bthe%2Bpersonal%2Bdata%2Bprotection%2Blaw.pdf?CACHEID=ROOTWORKSPACE-2a9a4744-a2ae-444f-bad2-6dacde843637-pcruNj.&amp;CONVERT_TO=url&amp;MOD=AJPERES</x:v>
      </x:c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</x:row>
    <x:row r="17" ht="120" customHeight="1">
      <x:c r="A17" s="10" t="str">
        <x:v>S04</x:v>
      </x:c>
      <x:c r="B17" s="10" t="str">
        <x:v>UAE GCGRA - What is commercial gaming?</x:v>
      </x:c>
      <x:c r="C17" s="10" t="str">
        <x:v>Guidance checked 16 October 2026 / checked 16 October 2026</x:v>
      </x:c>
      <x:c r="D17" s="10" t="str">
        <x:v>Distinguish genuine product promotions from paid chances or inflated-price structures; assess actual mechanics.</x:v>
      </x:c>
      <x:c r="E17" s="10" t="str">
        <x:v>https://www.gcgra.gov.ae/en/commercial-gaming/what-is-commercial-gaming/</x:v>
      </x:c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</x:row>
    <x:row r="18" ht="26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</x:row>
    <x:row r="19" ht="26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</x:row>
    <x:row r="20" ht="26" customHeight="1">
      <x:c r="A20" s="4" t="str">
        <x:v>Eight first-party public-rule examples, coded across six visible requirements. Original descriptive analysis. Fictional commercial and funding models. No historical LeadScorer sector result is implied.</x:v>
      </x:c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</x:row>
    <x:row r="21" ht="26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</x:row>
    <x:row r="22" ht="26" customHeight="1">
      <x:c r="A22" s="4" t="str">
        <x:v>Official requirements need local review of the actual mechanic. No blanket GCC legal conclusion is provided.</x:v>
      </x:c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 ht="26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  <x:row r="24" ht="26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 ht="26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 ht="26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 ht="26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</x:row>
    <x:row r="49" ht="26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</x:row>
    <x:row r="50" ht="26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</x:row>
    <x:row r="51" ht="26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</x:row>
    <x:row r="52" ht="26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</x:row>
    <x:row r="53" ht="26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</x:row>
    <x:row r="54" ht="26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</x:row>
    <x:row r="56" ht="26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</x:row>
    <x:row r="57" ht="26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</x:row>
    <x:row r="58" ht="26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</x:row>
    <x:row r="59" ht="26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</x:row>
    <x:row r="60" ht="26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</x:row>
    <x:row r="61" ht="26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</x:row>
    <x:row r="62" ht="26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</x:row>
    <x:row r="63" ht="26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</x:row>
    <x:row r="64" ht="26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</x:row>
    <x:row r="65" ht="26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</x:row>
    <x:row r="66" ht="26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</x:row>
    <x:row r="67" ht="26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</x:row>
    <x:row r="68" ht="26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</x:row>
    <x:row r="69" ht="26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</x:row>
    <x:row r="70" ht="26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</x:row>
    <x:row r="71" ht="26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</x:row>
    <x:row r="72" ht="26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</x:row>
    <x:row r="73" ht="26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</x:row>
    <x:row r="74" ht="26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</x:row>
    <x:row r="75" ht="26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</x:row>
    <x:row r="76" ht="26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</x:row>
    <x:row r="77" ht="26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</x:row>
    <x:row r="78" ht="26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</x:row>
    <x:row r="79" ht="26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</x:row>
    <x:row r="80" ht="26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</x:row>
    <x:row r="81" ht="26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</x:row>
    <x:row r="82" ht="26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</x:row>
    <x:row r="83" ht="26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</x:row>
    <x:row r="84" ht="26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</x:row>
    <x:row r="85" ht="26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</x:row>
    <x:row r="86" ht="26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</x:row>
    <x:row r="87" ht="26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</x:row>
    <x:row r="88" ht="26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</x:row>
    <x:row r="89" ht="26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</x:row>
    <x:row r="90" ht="26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</x:row>
    <x:row r="91" ht="26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</x:row>
    <x:row r="92" ht="26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</x:row>
    <x:row r="93" ht="26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</x:row>
    <x:row r="94" ht="26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</x:row>
    <x:row r="95" ht="26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</x:row>
    <x:row r="96" ht="26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</x:row>
    <x:row r="97" ht="26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</x:row>
    <x:row r="98" ht="26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</x:row>
    <x:row r="99" ht="26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</x:row>
    <x:row r="100" ht="26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</x:row>
  </x:sheetData>
  <x:pageMargins left="0.7" right="0.7" top="0.75" bottom="0.75" header="0.3" footer="0.3"/>
</x:worksheet>
</file>