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7b326add9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195fefe3f4874c0c"/>
    <x:sheet xmlns:r="http://schemas.openxmlformats.org/officeDocument/2006/relationships" name="Buyer ROI" sheetId="2" r:id="Rda79efe31d754180"/>
    <x:sheet xmlns:r="http://schemas.openxmlformats.org/officeDocument/2006/relationships" name="Workflow cost" sheetId="3" r:id="R98991b1dfe304bcc"/>
    <x:sheet xmlns:r="http://schemas.openxmlformats.org/officeDocument/2006/relationships" name="Pilot readout" sheetId="4" r:id="R231b62b0f5df4f33"/>
    <x:sheet xmlns:r="http://schemas.openxmlformats.org/officeDocument/2006/relationships" name="Evidence gate" sheetId="5" r:id="R11fc894b36a347d6"/>
    <x:sheet xmlns:r="http://schemas.openxmlformats.org/officeDocument/2006/relationships" name="Provider pursuit" sheetId="6" r:id="Rdb5696ff3b304602"/>
    <x:sheet xmlns:r="http://schemas.openxmlformats.org/officeDocument/2006/relationships" name="Meeting gate" sheetId="7" r:id="R5b285ec30ba54cc1"/>
    <x:sheet xmlns:r="http://schemas.openxmlformats.org/officeDocument/2006/relationships" name="Campaign brief" sheetId="8" r:id="Rf59ba6dc2bb24ece"/>
    <x:sheet xmlns:r="http://schemas.openxmlformats.org/officeDocument/2006/relationships" name="Accounts" sheetId="9" r:id="Rd0edeec690994560"/>
    <x:sheet xmlns:r="http://schemas.openxmlformats.org/officeDocument/2006/relationships" name="Procurement coding" sheetId="10" r:id="Rdf8f4dc0903f44ca"/>
    <x:sheet xmlns:r="http://schemas.openxmlformats.org/officeDocument/2006/relationships" name="Public evidence" sheetId="11" r:id="R87b015e4fdbd4d4f"/>
    <x:sheet xmlns:r="http://schemas.openxmlformats.org/officeDocument/2006/relationships" name="Sources" sheetId="12" r:id="Re81ad733614c47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%"/>
    <x:numFmt numFmtId="201" formatCode="&quot;INR &quot;#,##0;(&quot;INR &quot;#,##0);&quot;INR &quot;0"/>
    <x:numFmt numFmtId="202" formatCode="#,##0"/>
    <x:numFmt numFmtId="203" formatCode="#,##0.00"/>
    <x:numFmt numFmtId="204" formatCode="0.00"/>
    <x:numFmt numFmtId="205" formatCode="0.0&quot; pp&quot;"/>
    <x:numFmt numFmtId="206" formatCode="dd mmm yyyy"/>
  </x:numFmts>
  <x:fonts count="8">
    <x:font>
      <x:sz val="11"/>
      <x:name val="Carlito"/>
    </x:font>
    <x:font>
      <x:sz val="10"/>
      <x:color rgb="FF182530"/>
      <x:name val="Arial"/>
    </x:font>
    <x:font>
      <x:b/>
      <x:sz val="15"/>
      <x:color rgb="FF182530"/>
      <x:name val="Arial"/>
    </x:font>
    <x:font>
      <x:i/>
      <x:sz val="10"/>
      <x:color rgb="FF52616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530"/>
      </x:patternFill>
    </x:fill>
    <x:fill>
      <x:patternFill patternType="solid">
        <x:fgColor rgb="FFFFF1C7"/>
      </x:patternFill>
    </x:fill>
    <x:fill>
      <x:patternFill patternType="solid">
        <x:fgColor rgb="FFF6F3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3" fontId="6" fillId="0" borderId="0" xfId="0" applyNumberFormat="1" applyFont="1" applyFill="1" applyBorder="1" applyAlignment="1">
      <x:alignment vertical="center" wrapText="1"/>
    </x:xf>
    <x:xf numFmtId="204" fontId="6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5" fontId="6" fillId="0" borderId="0" xfId="0" applyNumberFormat="1" applyFont="1" applyFill="1" applyBorder="1" applyAlignment="1">
      <x:alignment vertical="center" wrapText="1"/>
    </x:xf>
    <x:xf numFmtId="206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  <x:dxf>
      <x:font>
        <x:b/>
        <x:color rgb="FF8B1931"/>
      </x:font>
      <x:fill>
        <x:patternFill patternType="solid">
          <x:bgColor rgb="FFFCE4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9462313ea40a5" /><Relationship Type="http://schemas.openxmlformats.org/officeDocument/2006/relationships/theme" Target="/xl/theme/theme1.xml" Id="R7428ef18ed564a52" /><Relationship Type="http://schemas.openxmlformats.org/officeDocument/2006/relationships/sharedStrings" Target="/xl/sharedStrings.xml" Id="R5ca61bf471d54a60" /><Relationship Type="http://schemas.openxmlformats.org/officeDocument/2006/relationships/worksheet" Target="/xl/worksheets/sheet1.xml" Id="R195fefe3f4874c0c" /><Relationship Type="http://schemas.openxmlformats.org/officeDocument/2006/relationships/worksheet" Target="/xl/worksheets/sheet2.xml" Id="Rda79efe31d754180" /><Relationship Type="http://schemas.openxmlformats.org/officeDocument/2006/relationships/worksheet" Target="/xl/worksheets/sheet3.xml" Id="R98991b1dfe304bcc" /><Relationship Type="http://schemas.openxmlformats.org/officeDocument/2006/relationships/worksheet" Target="/xl/worksheets/sheet4.xml" Id="R231b62b0f5df4f33" /><Relationship Type="http://schemas.openxmlformats.org/officeDocument/2006/relationships/worksheet" Target="/xl/worksheets/sheet5.xml" Id="R11fc894b36a347d6" /><Relationship Type="http://schemas.openxmlformats.org/officeDocument/2006/relationships/worksheet" Target="/xl/worksheets/sheet6.xml" Id="Rdb5696ff3b304602" /><Relationship Type="http://schemas.openxmlformats.org/officeDocument/2006/relationships/worksheet" Target="/xl/worksheets/sheet7.xml" Id="R5b285ec30ba54cc1" /><Relationship Type="http://schemas.openxmlformats.org/officeDocument/2006/relationships/worksheet" Target="/xl/worksheets/sheet8.xml" Id="Rf59ba6dc2bb24ece" /><Relationship Type="http://schemas.openxmlformats.org/officeDocument/2006/relationships/worksheet" Target="/xl/worksheets/sheet9.xml" Id="Rd0edeec690994560" /><Relationship Type="http://schemas.openxmlformats.org/officeDocument/2006/relationships/worksheet" Target="/xl/worksheets/sheet10.xml" Id="Rdf8f4dc0903f44ca" /><Relationship Type="http://schemas.openxmlformats.org/officeDocument/2006/relationships/worksheet" Target="/xl/worksheets/sheet11.xml" Id="R87b015e4fdbd4d4f" /><Relationship Type="http://schemas.openxmlformats.org/officeDocument/2006/relationships/worksheet" Target="/xl/worksheets/sheet12.xml" Id="Re81ad733614c47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5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Enterprise document workflow software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24 October 2026. Fictional INR models. Amber inputs, blue financial inputs, black formulas, green links.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Decision</x:v>
      </x:c>
      <x:c r="B5" s="8" t="str">
        <x:v>Model result</x:v>
      </x:c>
      <x:c r="C5" s="8" t="str">
        <x:v>Meaning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9" t="str">
        <x:v>Billable packets / month</x:v>
      </x:c>
      <x:c r="B6" s="14" t="n">
        <x:f>'Workflow cost'!B22</x:f>
        <x:v>8400</x:v>
      </x:c>
      <x:c r="C6" s="9" t="str">
        <x:v>Contract example; documents and signatures stay separate.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9" t="str">
        <x:v>Complete recurring workflow cost</x:v>
      </x:c>
      <x:c r="B7" s="16" t="n">
        <x:f>'Workflow cost'!B25</x:f>
        <x:v>185000</x:v>
      </x:c>
      <x:c r="C7" s="9" t="str">
        <x:v>INR / month.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8" customHeight="1">
      <x:c r="A8" s="9" t="str">
        <x:v>Buyer net recurring benefit</x:v>
      </x:c>
      <x:c r="B8" s="16" t="n">
        <x:f>'Buyer ROI'!B26</x:f>
        <x:v>122000</x:v>
      </x:c>
      <x:c r="C8" s="9" t="str">
        <x:v>INR / month; cash-realised share is explicit.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8" customHeight="1">
      <x:c r="A9" s="9" t="str">
        <x:v>Buyer simple payback</x:v>
      </x:c>
      <x:c r="B9" s="21" t="n">
        <x:f>'Buyer ROI'!B27</x:f>
        <x:v>6.885245901639344</x:v>
      </x:c>
      <x:c r="C9" s="9" t="str">
        <x:v>Months, only when net benefit is positive.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9" t="str">
        <x:v>Pilot complete-evidence difference</x:v>
      </x:c>
      <x:c r="B10" s="24" t="n">
        <x:f>'Pilot readout'!D20</x:f>
        <x:v>7.9999999999999964</x:v>
      </x:c>
      <x:c r="C10" s="9" t="str">
        <x:v>Percentage points; completed cases denominator.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8" customHeight="1">
      <x:c r="A11" s="9" t="str">
        <x:v>Expected paid deployments</x:v>
      </x:c>
      <x:c r="B11" s="21" t="n">
        <x:f>'Provider pursuit'!B24</x:f>
        <x:v>0.4800000000000001</x:v>
      </x:c>
      <x:c r="C11" s="9" t="str">
        <x:v>Fictional acquisition cohort, not a guarantee.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8" customHeight="1">
      <x:c r="A12" s="9" t="str">
        <x:v>Evidence route</x:v>
      </x:c>
      <x:c r="B12" s="14" t="str">
        <x:f>'Evidence gate'!B18</x:f>
        <x:v>Hold: verify evidence</x:v>
      </x:c>
      <x:c r="C12" s="9" t="str">
        <x:v>Fictional notice remains held until eligibility is confirmed.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8" customHeight="1">
      <x:c r="A15" s="8" t="str">
        <x:v>Working area</x:v>
      </x:c>
      <x:c r="B15" s="8" t="str">
        <x:v>Purpose</x:v>
      </x:c>
      <x:c r="C15" s="8" t="str">
        <x:v>Use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8" customHeight="1">
      <x:c r="A16" s="9" t="str">
        <x:v>Buyer ROI</x:v>
      </x:c>
      <x:c r="B16" s="9" t="str">
        <x:v>Open tab</x:v>
      </x:c>
      <x:c r="C16" s="9" t="str">
        <x:v>Replace fictional inputs or use the working register.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8" customHeight="1">
      <x:c r="A17" s="9" t="str">
        <x:v>Workflow cost</x:v>
      </x:c>
      <x:c r="B17" s="9" t="str">
        <x:v>Open tab</x:v>
      </x:c>
      <x:c r="C17" s="9" t="str">
        <x:v>Replace fictional inputs or use the working register.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8" customHeight="1">
      <x:c r="A18" s="9" t="str">
        <x:v>Pilot readout</x:v>
      </x:c>
      <x:c r="B18" s="9" t="str">
        <x:v>Open tab</x:v>
      </x:c>
      <x:c r="C18" s="9" t="str">
        <x:v>Replace fictional inputs or use the working register.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8" customHeight="1">
      <x:c r="A19" s="9" t="str">
        <x:v>Evidence gate</x:v>
      </x:c>
      <x:c r="B19" s="9" t="str">
        <x:v>Open tab</x:v>
      </x:c>
      <x:c r="C19" s="9" t="str">
        <x:v>Replace fictional inputs or use the working register.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8" customHeight="1">
      <x:c r="A20" s="9" t="str">
        <x:v>Provider pursuit</x:v>
      </x:c>
      <x:c r="B20" s="9" t="str">
        <x:v>Open tab</x:v>
      </x:c>
      <x:c r="C20" s="9" t="str">
        <x:v>Replace fictional inputs or use the working register.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8" customHeight="1">
      <x:c r="A21" s="9" t="str">
        <x:v>Meeting gate</x:v>
      </x:c>
      <x:c r="B21" s="9" t="str">
        <x:v>Open tab</x:v>
      </x:c>
      <x:c r="C21" s="9" t="str">
        <x:v>Replace fictional inputs or use the working register.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8" customHeight="1">
      <x:c r="A22" s="9" t="str">
        <x:v>Campaign brief</x:v>
      </x:c>
      <x:c r="B22" s="9" t="str">
        <x:v>Open tab</x:v>
      </x:c>
      <x:c r="C22" s="9" t="str">
        <x:v>Replace fictional inputs or use the working register.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8" customHeight="1">
      <x:c r="A23" s="9" t="str">
        <x:v>Accounts</x:v>
      </x:c>
      <x:c r="B23" s="9" t="str">
        <x:v>Open tab</x:v>
      </x:c>
      <x:c r="C23" s="9" t="str">
        <x:v>Replace fictional inputs or use the working register.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8" customHeight="1">
      <x:c r="A24" s="9" t="str">
        <x:v>Procurement coding</x:v>
      </x:c>
      <x:c r="B24" s="9" t="str">
        <x:v>Open tab</x:v>
      </x:c>
      <x:c r="C24" s="9" t="str">
        <x:v>Replace fictional inputs or use the working register.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8" customHeight="1">
      <x:c r="A25" s="9" t="str">
        <x:v>Public evidence</x:v>
      </x:c>
      <x:c r="B25" s="9" t="str">
        <x:v>Open tab</x:v>
      </x:c>
      <x:c r="C25" s="9" t="str">
        <x:v>Verify the observation before using it.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8" customHeight="1">
      <x:c r="A26" s="9" t="str">
        <x:v>Sources</x:v>
      </x:c>
      <x:c r="B26" s="9" t="str">
        <x:v>Open tab</x:v>
      </x:c>
      <x:c r="C26" s="9" t="str">
        <x:v>Inspect links, periods and access.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5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Capacity, cash-realised benefit and simple payback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Fictional INR month. Rework minutes exclude primary handling. Elapsed waiting is not labour.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Input / linked assumption</x:v>
      </x:c>
      <x:c r="B5" s="8" t="str">
        <x:v>Value</x:v>
      </x:c>
      <x:c r="C5" s="8" t="str">
        <x:v>Meaning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9" t="str">
        <x:v>Eligible workflows / month</x:v>
      </x:c>
      <x:c r="B6" s="18" t="n">
        <x:f>'Workflow cost'!B6</x:f>
        <x:v>8000</x:v>
      </x:c>
      <x:c r="C6" s="9" t="str">
        <x:v>Linked from Workflow cost; change volume there.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9" t="str">
        <x:v>Baseline active handling minutes</x:v>
      </x:c>
      <x:c r="B7" s="11" t="n">
        <x:v>18</x:v>
      </x:c>
      <x:c r="C7" s="9" t="str">
        <x:v>Per workflow, excludes additional rework below.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8" customHeight="1">
      <x:c r="A8" s="9" t="str">
        <x:v>Future active handling minutes</x:v>
      </x:c>
      <x:c r="B8" s="11" t="n">
        <x:v>12</x:v>
      </x:c>
      <x:c r="C8" s="9" t="str">
        <x:v>Per workflow; may be worse than baseline.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8" customHeight="1">
      <x:c r="A9" s="9" t="str">
        <x:v>Baseline additional rework rate</x:v>
      </x:c>
      <x:c r="B9" s="12" t="n">
        <x:v>0.1</x:v>
      </x:c>
      <x:c r="C9" s="9" t="str">
        <x:v>Share of workflows requiring extra work.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9" t="str">
        <x:v>Future additional rework rate</x:v>
      </x:c>
      <x:c r="B10" s="12" t="n">
        <x:v>0.05</x:v>
      </x:c>
      <x:c r="C10" s="9" t="str">
        <x:v>Same denominator and definition.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8" customHeight="1">
      <x:c r="A11" s="9" t="str">
        <x:v>Extra minutes / rework case</x:v>
      </x:c>
      <x:c r="B11" s="11" t="n">
        <x:v>16</x:v>
      </x:c>
      <x:c r="C11" s="9" t="str">
        <x:v>Additional to primary handling, no double counting.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8" customHeight="1">
      <x:c r="A12" s="9" t="str">
        <x:v>Loaded staff cost / hour</x:v>
      </x:c>
      <x:c r="B12" s="13" t="n">
        <x:v>750</x:v>
      </x:c>
      <x:c r="C12" s="9" t="str">
        <x:v>INR / hour.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8" customHeight="1">
      <x:c r="A13" s="9" t="str">
        <x:v>Cash-realised share</x:v>
      </x:c>
      <x:c r="B13" s="12" t="n">
        <x:v>0.4</x:v>
      </x:c>
      <x:c r="C13" s="9" t="str">
        <x:v>Actual spend removed; 0% leaves capacity only.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8" customHeight="1">
      <x:c r="A14" s="9" t="str">
        <x:v>Retired legacy recurring cost</x:v>
      </x:c>
      <x:c r="B14" s="13" t="n">
        <x:v>35000</x:v>
      </x:c>
      <x:c r="C14" s="9" t="str">
        <x:v>INR / month; exclude costs counted elsewhere.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8" customHeight="1">
      <x:c r="A15" s="9" t="str">
        <x:v>New recurring workflow cost</x:v>
      </x:c>
      <x:c r="B15" s="19" t="n">
        <x:f>'Workflow cost'!B25</x:f>
        <x:v>185000</x:v>
      </x:c>
      <x:c r="C15" s="9" t="str">
        <x:v>Linked from Workflow cost.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8" customHeight="1">
      <x:c r="A16" s="9" t="str">
        <x:v>One-time setup</x:v>
      </x:c>
      <x:c r="B16" s="19" t="n">
        <x:f>'Workflow cost'!B26</x:f>
        <x:v>840000</x:v>
      </x:c>
      <x:c r="C16" s="9" t="str">
        <x:v>Implementation plus validation, linked.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8" customHeight="1">
      <x:c r="A18" s="8" t="str">
        <x:v>Calculation</x:v>
      </x:c>
      <x:c r="B18" s="8" t="str">
        <x:v>Value</x:v>
      </x:c>
      <x:c r="C18" s="8" t="str">
        <x:v>Definition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8" customHeight="1">
      <x:c r="A19" s="9" t="str">
        <x:v>Input status</x:v>
      </x:c>
      <x:c r="B19" s="14" t="str">
        <x:f>IF(COUNT(B6:B16)&lt;&gt;11,"Missing input",IF(OR(MIN(B6:B16)&lt;0,B9&gt;1,B10&gt;1,B13&gt;1),"Invalid input","Ready"))</x:f>
        <x:v>Ready</x:v>
      </x:c>
      <x:c r="C19" s="9" t="str">
        <x:v>Linked costs and all editable inputs required.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8" customHeight="1">
      <x:c r="A20" s="9" t="str">
        <x:v>Primary handling hours released</x:v>
      </x:c>
      <x:c r="B20" s="20" t="n">
        <x:f>IF(B19&lt;&gt;"Ready",B19,B6*(B7-B8)/60)</x:f>
        <x:v>800</x:v>
      </x:c>
      <x:c r="C20" s="9" t="str">
        <x:v>Volume x (baseline - future) / 60.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8" customHeight="1">
      <x:c r="A21" s="9" t="str">
        <x:v>Additional rework cases avoided</x:v>
      </x:c>
      <x:c r="B21" s="20" t="n">
        <x:f>IF(B19&lt;&gt;"Ready",B19,B6*(B9-B10))</x:f>
        <x:v>400</x:v>
      </x:c>
      <x:c r="C21" s="9" t="str">
        <x:v>Volume x (baseline rate - future rate).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8" customHeight="1">
      <x:c r="A22" s="9" t="str">
        <x:v>Rework hours released</x:v>
      </x:c>
      <x:c r="B22" s="20" t="n">
        <x:f>IF(B19&lt;&gt;"Ready",B19,B21*B11/60)</x:f>
        <x:v>106.66666666666667</x:v>
      </x:c>
      <x:c r="C22" s="9" t="str">
        <x:v>Avoided cases x extra minutes / 60.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8" customHeight="1">
      <x:c r="A23" s="9" t="str">
        <x:v>Total hours released</x:v>
      </x:c>
      <x:c r="B23" s="20" t="n">
        <x:f>IF(B19&lt;&gt;"Ready",B19,SUM(B20,B22))</x:f>
        <x:v>906.6666666666666</x:v>
      </x:c>
      <x:c r="C23" s="9" t="str">
        <x:v>Primary handling plus non-overlapping rework.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8" customHeight="1">
      <x:c r="A24" s="9" t="str">
        <x:v>Cash-realised labour benefit</x:v>
      </x:c>
      <x:c r="B24" s="16" t="n">
        <x:f>IF(B19&lt;&gt;"Ready",B19,B23*B12*B13)</x:f>
        <x:v>272000</x:v>
      </x:c>
      <x:c r="C24" s="9" t="str">
        <x:v>Released hours x hourly cost x realised share.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8" customHeight="1">
      <x:c r="A25" s="9" t="str">
        <x:v>Gross recurring benefit</x:v>
      </x:c>
      <x:c r="B25" s="16" t="n">
        <x:f>IF(B19&lt;&gt;"Ready",B19,SUM(B24,B14))</x:f>
        <x:v>307000</x:v>
      </x:c>
      <x:c r="C25" s="9" t="str">
        <x:v>Cash labour benefit plus retired legacy cost.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8" customHeight="1">
      <x:c r="A26" s="9" t="str">
        <x:v>Net recurring monthly benefit</x:v>
      </x:c>
      <x:c r="B26" s="16" t="n">
        <x:f>IF(B19&lt;&gt;"Ready",B19,B25-B15)</x:f>
        <x:v>122000</x:v>
      </x:c>
      <x:c r="C26" s="9" t="str">
        <x:v>Gross benefit minus new recurring cost.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38" customHeight="1">
      <x:c r="A27" s="9" t="str">
        <x:v>Simple setup payback / months</x:v>
      </x:c>
      <x:c r="B27" s="21" t="n">
        <x:f>IF(B19&lt;&gt;"Ready",B19,IF(B26&lt;=0,"n.a.",B16/B26))</x:f>
        <x:v>6.885245901639344</x:v>
      </x:c>
      <x:c r="C27" s="9" t="str">
        <x:v>Setup divided by positive net benefit; otherwise n.a.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conditionalFormatting sqref="B19:B19">
    <x:cfRule type="containsText" dxfId="1" priority="1" operator="containsText" text="input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5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Contract units and complete workflow cost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Fictional INR month. Amber inputs. The actual contract defines every charging unit.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Editable input</x:v>
      </x:c>
      <x:c r="B5" s="8" t="str">
        <x:v>Value</x:v>
      </x:c>
      <x:c r="C5" s="8" t="str">
        <x:v>Meaning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9" t="str">
        <x:v>Workflows / month</x:v>
      </x:c>
      <x:c r="B6" s="11" t="n">
        <x:v>8000</x:v>
      </x:c>
      <x:c r="C6" s="9" t="str">
        <x:v>Parent business cases.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9" t="str">
        <x:v>Documents / workflow</x:v>
      </x:c>
      <x:c r="B7" s="11" t="n">
        <x:v>3</x:v>
      </x:c>
      <x:c r="C7" s="9" t="str">
        <x:v>Volume context, not an assumed charging unit.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8" customHeight="1">
      <x:c r="A8" s="9" t="str">
        <x:v>Signature events / document</x:v>
      </x:c>
      <x:c r="B8" s="11" t="n">
        <x:v>2</x:v>
      </x:c>
      <x:c r="C8" s="9" t="str">
        <x:v>Activity context, not automatic billable units.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8" customHeight="1">
      <x:c r="A9" s="9" t="str">
        <x:v>Additional billable-packet share</x:v>
      </x:c>
      <x:c r="B9" s="12" t="n">
        <x:v>0.05</x:v>
      </x:c>
      <x:c r="C9" s="9" t="str">
        <x:v>Extra units not already counted in base workflows.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9" t="str">
        <x:v>Included billable packets</x:v>
      </x:c>
      <x:c r="B10" s="11" t="n">
        <x:v>8000</x:v>
      </x:c>
      <x:c r="C10" s="9" t="str">
        <x:v>Same packet definition as the contract.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8" customHeight="1">
      <x:c r="A11" s="9" t="str">
        <x:v>Base subscription</x:v>
      </x:c>
      <x:c r="B11" s="13" t="n">
        <x:v>125000</x:v>
      </x:c>
      <x:c r="C11" s="9" t="str">
        <x:v>INR / month; fictional.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8" customHeight="1">
      <x:c r="A12" s="9" t="str">
        <x:v>Price / overage packet</x:v>
      </x:c>
      <x:c r="B12" s="13" t="n">
        <x:v>25</x:v>
      </x:c>
      <x:c r="C12" s="9" t="str">
        <x:v>INR; fictional.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8" customHeight="1">
      <x:c r="A13" s="9" t="str">
        <x:v>Other recurring usage</x:v>
      </x:c>
      <x:c r="B13" s="13" t="n">
        <x:v>20000</x:v>
      </x:c>
      <x:c r="C13" s="9" t="str">
        <x:v>INR / month; not already in subscription.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8" customHeight="1">
      <x:c r="A14" s="9" t="str">
        <x:v>Recurring support / integration</x:v>
      </x:c>
      <x:c r="B14" s="13" t="n">
        <x:v>30000</x:v>
      </x:c>
      <x:c r="C14" s="9" t="str">
        <x:v>INR / month.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8" customHeight="1">
      <x:c r="A15" s="9" t="str">
        <x:v>One-time implementation</x:v>
      </x:c>
      <x:c r="B15" s="13" t="n">
        <x:v>600000</x:v>
      </x:c>
      <x:c r="C15" s="9" t="str">
        <x:v>INR; separate from recurring charges.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8" customHeight="1">
      <x:c r="A16" s="9" t="str">
        <x:v>One-time validation work</x:v>
      </x:c>
      <x:c r="B16" s="13" t="n">
        <x:v>240000</x:v>
      </x:c>
      <x:c r="C16" s="9" t="str">
        <x:v>INR; scope and owner need confirmation.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8" customHeight="1">
      <x:c r="A18" s="8" t="str">
        <x:v>Calculation</x:v>
      </x:c>
      <x:c r="B18" s="8" t="str">
        <x:v>Value</x:v>
      </x:c>
      <x:c r="C18" s="8" t="str">
        <x:v>Definition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8" customHeight="1">
      <x:c r="A19" s="9" t="str">
        <x:v>Input status</x:v>
      </x:c>
      <x:c r="B19" s="14" t="str">
        <x:f>IF(COUNT(B6:B16)&lt;&gt;11,"Missing input",IF(OR(MIN(B6:B16)&lt;0,B9&gt;1),"Invalid input","Ready"))</x:f>
        <x:v>Ready</x:v>
      </x:c>
      <x:c r="C19" s="9" t="str">
        <x:v>All inputs numeric and nonnegative; share 0-100%.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8" customHeight="1">
      <x:c r="A20" s="9" t="str">
        <x:v>Documents / month</x:v>
      </x:c>
      <x:c r="B20" s="15" t="n">
        <x:f>IF(B19&lt;&gt;"Ready",B19,B6*B7)</x:f>
        <x:v>24000</x:v>
      </x:c>
      <x:c r="C20" s="9" t="str">
        <x:v>Workflows x documents per workflow.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8" customHeight="1">
      <x:c r="A21" s="9" t="str">
        <x:v>Signature events / month</x:v>
      </x:c>
      <x:c r="B21" s="15" t="n">
        <x:f>IF(B19&lt;&gt;"Ready",B19,B20*B8)</x:f>
        <x:v>48000</x:v>
      </x:c>
      <x:c r="C21" s="9" t="str">
        <x:v>Documents x signature events per document.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8" customHeight="1">
      <x:c r="A22" s="9" t="str">
        <x:v>Billable packets / month</x:v>
      </x:c>
      <x:c r="B22" s="15" t="n">
        <x:f>IF(B19&lt;&gt;"Ready",B19,B6*(1+B9))</x:f>
        <x:v>8400</x:v>
      </x:c>
      <x:c r="C22" s="9" t="str">
        <x:v>Workflows x (1 + additional packet share).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8" customHeight="1">
      <x:c r="A23" s="9" t="str">
        <x:v>Overage packets</x:v>
      </x:c>
      <x:c r="B23" s="15" t="n">
        <x:f>IF(B19&lt;&gt;"Ready",B19,MAX(0,B22-B10))</x:f>
        <x:v>400</x:v>
      </x:c>
      <x:c r="C23" s="9" t="str">
        <x:v>Positive excess over included packets.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8" customHeight="1">
      <x:c r="A24" s="9" t="str">
        <x:v>Subscription charge</x:v>
      </x:c>
      <x:c r="B24" s="16" t="n">
        <x:f>IF(B19&lt;&gt;"Ready",B19,B11+B23*B12)</x:f>
        <x:v>135000</x:v>
      </x:c>
      <x:c r="C24" s="9" t="str">
        <x:v>Base fee plus overage charge.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8" customHeight="1">
      <x:c r="A25" s="9" t="str">
        <x:v>Total recurring monthly cost</x:v>
      </x:c>
      <x:c r="B25" s="16" t="n">
        <x:f>IF(B19&lt;&gt;"Ready",B19,SUM(B24,B13:B14))</x:f>
        <x:v>185000</x:v>
      </x:c>
      <x:c r="C25" s="9" t="str">
        <x:v>Subscription + other usage + support.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8" customHeight="1">
      <x:c r="A26" s="9" t="str">
        <x:v>Total one-time setup</x:v>
      </x:c>
      <x:c r="B26" s="16" t="n">
        <x:f>IF(B19&lt;&gt;"Ready",B19,SUM(B15:B16))</x:f>
        <x:v>840000</x:v>
      </x:c>
      <x:c r="C26" s="9" t="str">
        <x:v>Implementation + validation work.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conditionalFormatting sqref="B19:B19">
    <x:cfRule type="containsText" dxfId="0" priority="1" operator="containsText" text="input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3" hidden="0" customWidth="1"/>
    <x:col min="3" max="3" width="23" hidden="0" customWidth="1"/>
    <x:col min="4" max="4" width="26" hidden="0" customWidth="1"/>
    <x:col min="5" max="5" width="7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Two-cohort pilot readout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Fictional matched-scope cohorts. pp = percentage points. Required control failures remain separate.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Cohort input</x:v>
      </x:c>
      <x:c r="B5" s="8" t="str">
        <x:v>Baseline</x:v>
      </x:c>
      <x:c r="C5" s="8" t="str">
        <x:v>Pilot</x:v>
      </x:c>
      <x:c r="D5" s="8" t="str">
        <x:v>Unit</x:v>
      </x:c>
      <x:c r="E5" s="8" t="str">
        <x:v>Definition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2" customHeight="1">
      <x:c r="A6" s="9" t="str">
        <x:v>Eligible workflows</x:v>
      </x:c>
      <x:c r="B6" s="22" t="n">
        <x:v>1000</x:v>
      </x:c>
      <x:c r="C6" s="22" t="n">
        <x:v>1000</x:v>
      </x:c>
      <x:c r="D6" s="9" t="str">
        <x:v>cases</x:v>
      </x:c>
      <x:c r="E6" s="9" t="str">
        <x:v>Same workflow family and exclusions.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2" customHeight="1">
      <x:c r="A7" s="9" t="str">
        <x:v>Completed workflows</x:v>
      </x:c>
      <x:c r="B7" s="22" t="n">
        <x:v>900</x:v>
      </x:c>
      <x:c r="C7" s="22" t="n">
        <x:v>950</x:v>
      </x:c>
      <x:c r="D7" s="9" t="str">
        <x:v>cases</x:v>
      </x:c>
      <x:c r="E7" s="9" t="str">
        <x:v>Completed within the named cohort period.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2" customHeight="1">
      <x:c r="A8" s="9" t="str">
        <x:v>Right-first-time cases</x:v>
      </x:c>
      <x:c r="B8" s="22" t="n">
        <x:v>820</x:v>
      </x:c>
      <x:c r="C8" s="22" t="n">
        <x:v>900</x:v>
      </x:c>
      <x:c r="D8" s="9" t="str">
        <x:v>cases</x:v>
      </x:c>
      <x:c r="E8" s="9" t="str">
        <x:v>Completed with no substantive rework.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2" customHeight="1">
      <x:c r="A9" s="9" t="str">
        <x:v>Complete-evidence cases</x:v>
      </x:c>
      <x:c r="B9" s="22" t="n">
        <x:v>810</x:v>
      </x:c>
      <x:c r="C9" s="22" t="n">
        <x:v>931</x:v>
      </x:c>
      <x:c r="D9" s="9" t="str">
        <x:v>cases</x:v>
      </x:c>
      <x:c r="E9" s="9" t="str">
        <x:v>Completed cases meeting the agreed evidence list.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2" customHeight="1">
      <x:c r="A10" s="9" t="str">
        <x:v>Retrieval requests</x:v>
      </x:c>
      <x:c r="B10" s="22" t="n">
        <x:v>100</x:v>
      </x:c>
      <x:c r="C10" s="22" t="n">
        <x:v>100</x:v>
      </x:c>
      <x:c r="D10" s="9" t="str">
        <x:v>requests</x:v>
      </x:c>
      <x:c r="E10" s="9" t="str">
        <x:v>Auditable requests sampled on the agreed basis.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2" customHeight="1">
      <x:c r="A11" s="9" t="str">
        <x:v>Retrieved within SLA</x:v>
      </x:c>
      <x:c r="B11" s="22" t="n">
        <x:v>85</x:v>
      </x:c>
      <x:c r="C11" s="22" t="n">
        <x:v>97</x:v>
      </x:c>
      <x:c r="D11" s="9" t="str">
        <x:v>requests</x:v>
      </x:c>
      <x:c r="E11" s="9" t="str">
        <x:v>Same SLA and clock definition.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2" customHeight="1">
      <x:c r="A12" s="9" t="str">
        <x:v>Total active processing time</x:v>
      </x:c>
      <x:c r="B12" s="22" t="n">
        <x:v>18000</x:v>
      </x:c>
      <x:c r="C12" s="22" t="n">
        <x:v>14250</x:v>
      </x:c>
      <x:c r="D12" s="9" t="str">
        <x:v>minutes</x:v>
      </x:c>
      <x:c r="E12" s="9" t="str">
        <x:v>Total active time for completed cohort cases.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2" customHeight="1">
      <x:c r="A13" s="9" t="str">
        <x:v>Total elapsed processing time</x:v>
      </x:c>
      <x:c r="B13" s="22" t="n">
        <x:v>12000</x:v>
      </x:c>
      <x:c r="C13" s="22" t="n">
        <x:v>8550</x:v>
      </x:c>
      <x:c r="D13" s="9" t="str">
        <x:v>hours</x:v>
      </x:c>
      <x:c r="E13" s="9" t="str">
        <x:v>Total start-to-finish time for completed cohort cases.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8" customHeight="1">
      <x:c r="A16" s="8" t="str">
        <x:v>Metric</x:v>
      </x:c>
      <x:c r="B16" s="8" t="str">
        <x:v>Baseline</x:v>
      </x:c>
      <x:c r="C16" s="8" t="str">
        <x:v>Pilot</x:v>
      </x:c>
      <x:c r="D16" s="8" t="str">
        <x:v>Pilot - baseline</x:v>
      </x:c>
      <x:c r="E16" s="8" t="str">
        <x:v>Denominator / interpretation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8" customHeight="1">
      <x:c r="A17" s="9" t="str">
        <x:v>Input status</x:v>
      </x:c>
      <x:c r="B17" s="14" t="str">
        <x:f>IF(COUNT(B6:B13)&lt;&gt;8,"Missing input",IF(OR(MIN(B6:B13)&lt;0,B7&gt;B6,MAX(B8:B9)&gt;B7,B11&gt;B10,SUM(MOD(B6,1),MOD(B7,1),MOD(B8,1),MOD(B9,1),MOD(B10,1),MOD(B11,1))&lt;&gt;0),"Invalid counts","Ready"))</x:f>
        <x:v>Ready</x:v>
      </x:c>
      <x:c r="C17" s="14" t="str">
        <x:f>IF(COUNT(C6:C13)&lt;&gt;8,"Missing input",IF(OR(MIN(C6:C13)&lt;0,C7&gt;C6,MAX(C8:C9)&gt;C7,C11&gt;C10,SUM(MOD(C6,1),MOD(C7,1),MOD(C8,1),MOD(C9,1),MOD(C10,1),MOD(C11,1))&lt;&gt;0),"Invalid counts","Ready"))</x:f>
        <x:v>Ready</x:v>
      </x:c>
      <x:c r="D17" s="9"/>
      <x:c r="E17" s="9" t="str">
        <x:v>Integer counts; completed &lt;= eligible; RFT / evidence &lt;= completed.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8" customHeight="1">
      <x:c r="A18" s="9" t="str">
        <x:v>Completion</x:v>
      </x:c>
      <x:c r="B18" s="23" t="n">
        <x:f>IF(B17&lt;&gt;"Ready",B17,IF(B6=0,"n.a.",B7/B6))</x:f>
        <x:v>0.9</x:v>
      </x:c>
      <x:c r="C18" s="23" t="n">
        <x:f>IF(C17&lt;&gt;"Ready",C17,IF(C6=0,"n.a.",C7/C6))</x:f>
        <x:v>0.95</x:v>
      </x:c>
      <x:c r="D18" s="24" t="n">
        <x:f>IF(COUNT(B18:C18)&lt;&gt;2,"n.a.",(C18-B18)*100)</x:f>
        <x:v>4.999999999999993</x:v>
      </x:c>
      <x:c r="E18" s="9" t="str">
        <x:v>Completed / eligible.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8" customHeight="1">
      <x:c r="A19" s="9" t="str">
        <x:v>Right first time</x:v>
      </x:c>
      <x:c r="B19" s="23" t="n">
        <x:f>IF(B17&lt;&gt;"Ready",B17,IF(B6=0,"n.a.",B8/B6))</x:f>
        <x:v>0.82</x:v>
      </x:c>
      <x:c r="C19" s="23" t="n">
        <x:f>IF(C17&lt;&gt;"Ready",C17,IF(C6=0,"n.a.",C8/C6))</x:f>
        <x:v>0.9</x:v>
      </x:c>
      <x:c r="D19" s="24" t="n">
        <x:f>IF(COUNT(B19:C19)&lt;&gt;2,"n.a.",(C19-B19)*100)</x:f>
        <x:v>8.000000000000007</x:v>
      </x:c>
      <x:c r="E19" s="9" t="str">
        <x:v>Right-first-time / eligible.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8" customHeight="1">
      <x:c r="A20" s="9" t="str">
        <x:v>Complete evidence</x:v>
      </x:c>
      <x:c r="B20" s="23" t="n">
        <x:f>IF(B17&lt;&gt;"Ready",B17,IF(B7=0,"n.a.",B9/B7))</x:f>
        <x:v>0.9</x:v>
      </x:c>
      <x:c r="C20" s="23" t="n">
        <x:f>IF(C17&lt;&gt;"Ready",C17,IF(C7=0,"n.a.",C9/C7))</x:f>
        <x:v>0.98</x:v>
      </x:c>
      <x:c r="D20" s="24" t="n">
        <x:f>IF(COUNT(B20:C20)&lt;&gt;2,"n.a.",(C20-B20)*100)</x:f>
        <x:v>7.9999999999999964</x:v>
      </x:c>
      <x:c r="E20" s="9" t="str">
        <x:v>Complete evidence / completed.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8" customHeight="1">
      <x:c r="A21" s="9" t="str">
        <x:v>Retrieval within SLA</x:v>
      </x:c>
      <x:c r="B21" s="23" t="n">
        <x:f>IF(B17&lt;&gt;"Ready",B17,IF(B10=0,"n.a.",B11/B10))</x:f>
        <x:v>0.85</x:v>
      </x:c>
      <x:c r="C21" s="23" t="n">
        <x:f>IF(C17&lt;&gt;"Ready",C17,IF(C10=0,"n.a.",C11/C10))</x:f>
        <x:v>0.97</x:v>
      </x:c>
      <x:c r="D21" s="24" t="n">
        <x:f>IF(COUNT(B21:C21)&lt;&gt;2,"n.a.",(C21-B21)*100)</x:f>
        <x:v>12</x:v>
      </x:c>
      <x:c r="E21" s="9" t="str">
        <x:v>Within SLA / retrieval requests.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8" customHeight="1">
      <x:c r="A22" s="9" t="str">
        <x:v>Active minutes / completed</x:v>
      </x:c>
      <x:c r="B22" s="21" t="n">
        <x:f>IF(B17&lt;&gt;"Ready",B17,IF(B7=0,"n.a.",B12/B7))</x:f>
        <x:v>20</x:v>
      </x:c>
      <x:c r="C22" s="21" t="n">
        <x:f>IF(C17&lt;&gt;"Ready",C17,IF(C7=0,"n.a.",C12/C7))</x:f>
        <x:v>15</x:v>
      </x:c>
      <x:c r="D22" s="21" t="n">
        <x:f>IF(COUNT(B22:C22)&lt;&gt;2,"n.a.",(C22-B22))</x:f>
        <x:v>-5</x:v>
      </x:c>
      <x:c r="E22" s="9" t="str">
        <x:v>Total active minutes / completed cases.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8" customHeight="1">
      <x:c r="A23" s="9" t="str">
        <x:v>Elapsed hours / completed</x:v>
      </x:c>
      <x:c r="B23" s="21" t="n">
        <x:f>IF(B17&lt;&gt;"Ready",B17,IF(B7=0,"n.a.",B13/B7))</x:f>
        <x:v>13.333333333333334</x:v>
      </x:c>
      <x:c r="C23" s="21" t="n">
        <x:f>IF(C17&lt;&gt;"Ready",C17,IF(C7=0,"n.a.",C13/C7))</x:f>
        <x:v>9</x:v>
      </x:c>
      <x:c r="D23" s="21" t="n">
        <x:f>IF(COUNT(B23:C23)&lt;&gt;2,"n.a.",(C23-B23))</x:f>
        <x:v>-4.333333333333334</x:v>
      </x:c>
      <x:c r="E23" s="9" t="str">
        <x:v>Total elapsed hours / completed cases; not labour time.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conditionalFormatting sqref="B17:C17">
    <x:cfRule type="containsText" dxfId="2" priority="1" operator="containsText" text="Invalid"/>
    <x:cfRule type="containsText" dxfId="3" priority="2" operator="containsText" text="Missing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5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Verify a route before calling it a buying signal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Fictional example; no probability score. Publication, deadline and research date are distinct.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Evidence input</x:v>
      </x:c>
      <x:c r="B5" s="8" t="str">
        <x:v>Value</x:v>
      </x:c>
      <x:c r="C5" s="8" t="str">
        <x:v>Meaning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9" t="str">
        <x:v>Research as-of date</x:v>
      </x:c>
      <x:c r="B6" s="25" t="n">
        <x:v>46319</x:v>
      </x:c>
      <x:c r="C6" s="9" t="str">
        <x:v>Fixed edition date; edit when reviewing again.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9" t="str">
        <x:v>Evidence type</x:v>
      </x:c>
      <x:c r="B7" s="11" t="str">
        <x:v>Current procurement</x:v>
      </x:c>
      <x:c r="C7" s="9" t="str">
        <x:v>Choose the factual source class.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8" customHeight="1">
      <x:c r="A8" s="9" t="str">
        <x:v>Publication date</x:v>
      </x:c>
      <x:c r="B8" s="25" t="n">
        <x:v>46296</x:v>
      </x:c>
      <x:c r="C8" s="9" t="str">
        <x:v>Date of the actual source, not search crawl date.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8" customHeight="1">
      <x:c r="A9" s="9" t="str">
        <x:v>Closing date</x:v>
      </x:c>
      <x:c r="B9" s="25" t="n">
        <x:v>46328</x:v>
      </x:c>
      <x:c r="C9" s="9" t="str">
        <x:v>Required for a current procurement example.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9" t="str">
        <x:v>Latest amendments checked</x:v>
      </x:c>
      <x:c r="B10" s="11" t="str">
        <x:v>Confirmed</x:v>
      </x:c>
      <x:c r="C10" s="9" t="str">
        <x:v>All current amendments and status reviewed.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8" customHeight="1">
      <x:c r="A11" s="9" t="str">
        <x:v>Workflow scope fit</x:v>
      </x:c>
      <x:c r="B11" s="11" t="str">
        <x:v>Confirmed</x:v>
      </x:c>
      <x:c r="C11" s="9" t="str">
        <x:v>Actual offered capability fits the scope.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8" customHeight="1">
      <x:c r="A12" s="9" t="str">
        <x:v>Supplier eligibility</x:v>
      </x:c>
      <x:c r="B12" s="11" t="str">
        <x:v>Unknown</x:v>
      </x:c>
      <x:c r="C12" s="9" t="str">
        <x:v>Unknown keeps the record on hold.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8" customHeight="1">
      <x:c r="A13" s="9" t="str">
        <x:v>Permitted contact / bid route</x:v>
      </x:c>
      <x:c r="B13" s="11" t="str">
        <x:v>Confirmed</x:v>
      </x:c>
      <x:c r="C13" s="9" t="str">
        <x:v>Route confirmed from the source and applicable rules.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8" customHeight="1">
      <x:c r="A14" s="9" t="str">
        <x:v>Suppression status</x:v>
      </x:c>
      <x:c r="B14" s="11" t="str">
        <x:v>Clear</x:v>
      </x:c>
      <x:c r="C14" s="9" t="str">
        <x:v>A stop instruction overrides interest.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8" customHeight="1">
      <x:c r="A15" s="9" t="str">
        <x:v>Source access</x:v>
      </x:c>
      <x:c r="B15" s="11" t="str">
        <x:v>Full primary</x:v>
      </x:c>
      <x:c r="C15" s="9" t="str">
        <x:v>Indexed excerpts alone do not release a procurement route.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8" customHeight="1">
      <x:c r="A17" s="8" t="str">
        <x:v>Calculation</x:v>
      </x:c>
      <x:c r="B17" s="8" t="str">
        <x:v>Value</x:v>
      </x:c>
      <x:c r="C17" s="8" t="str">
        <x:v>Definition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8" customHeight="1">
      <x:c r="A18" s="9" t="str">
        <x:v>Route status</x:v>
      </x:c>
      <x:c r="B18" s="14" t="str">
        <x:f>IF(OR(B14="Stop",B13="Failed"),"Do not contact",IF(B7="Historical procurement","Historical only",IF(OR(B7="Programme",B7="Hiring",B7="Scale"),"Research only",IF(B7&lt;&gt;"Current procurement","Hold: source type",IF(OR(COUNT(B6,B8:B9)&lt;&gt;3,B8&gt;B6,B9&lt;B8),"Hold: dates",IF(B9&lt;B6,"Historical only",IF(AND(COUNTIFS(B10:B13,"Confirmed")=4,B14="Clear",B15="Full primary"),"Procurement review","Hold: verify evidence")))))))</x:f>
        <x:v>Hold: verify evidence</x:v>
      </x:c>
      <x:c r="C18" s="9" t="str">
        <x:v>Procurement review is not a qualified deal or purchase probability.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conditionalFormatting sqref="B18:B18">
    <x:cfRule type="containsText" dxfId="4" priority="1" operator="containsText" text="Hold"/>
    <x:cfRule type="containsText" dxfId="5" priority="2" operator="containsText" text="Do not"/>
  </x:conditionalFormatting>
  <x:dataValidations count="4">
    <x:dataValidation type="list" sqref="B7">
      <x:formula1>"Current procurement,Historical procurement,Programme,Hiring,Scale"</x:formula1>
    </x:dataValidation>
    <x:dataValidation type="list" sqref="B10:B13">
      <x:formula1>"Confirmed,Unknown,Failed"</x:formula1>
    </x:dataValidation>
    <x:dataValidation type="list" sqref="B14">
      <x:formula1>"Clear,Stop"</x:formula1>
    </x:dataValidation>
    <x:dataValidation type="list" sqref="B15">
      <x:formula1>"Full primary,Indexed only,Unknown"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1" hidden="0" customWidth="1"/>
    <x:col min="2" max="2" width="25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Provider acquisition cohort and recurring contribution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Fictional INR planning cohort. Conditional stage rates are assumptions, not measured benchmarks.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Planning input</x:v>
      </x:c>
      <x:c r="B5" s="8" t="str">
        <x:v>Value</x:v>
      </x:c>
      <x:c r="C5" s="8" t="str">
        <x:v>Denominator / unit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9" t="str">
        <x:v>Eligible accounts</x:v>
      </x:c>
      <x:c r="B6" s="11" t="n">
        <x:v>100</x:v>
      </x:c>
      <x:c r="C6" s="9" t="str">
        <x:v>Distinct accounts in one research cohort.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8" customHeight="1">
      <x:c r="A7" s="9" t="str">
        <x:v>Positive-account rate</x:v>
      </x:c>
      <x:c r="B7" s="12" t="n">
        <x:v>0.08</x:v>
      </x:c>
      <x:c r="C7" s="9" t="str">
        <x:v>Positive accounts / eligible accounts.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8" customHeight="1">
      <x:c r="A8" s="9" t="str">
        <x:v>Booked rate</x:v>
      </x:c>
      <x:c r="B8" s="12" t="n">
        <x:v>0.5</x:v>
      </x:c>
      <x:c r="C8" s="9" t="str">
        <x:v>Booked / positive accounts.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8" customHeight="1">
      <x:c r="A9" s="9" t="str">
        <x:v>Held rate</x:v>
      </x:c>
      <x:c r="B9" s="12" t="n">
        <x:v>0.8</x:v>
      </x:c>
      <x:c r="C9" s="9" t="str">
        <x:v>Held / booked meetings.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8" customHeight="1">
      <x:c r="A10" s="9" t="str">
        <x:v>Accepted rate</x:v>
      </x:c>
      <x:c r="B10" s="12" t="n">
        <x:v>0.75</x:v>
      </x:c>
      <x:c r="C10" s="9" t="str">
        <x:v>Accepted / held discussions.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8" customHeight="1">
      <x:c r="A11" s="9" t="str">
        <x:v>Pilot rate</x:v>
      </x:c>
      <x:c r="B11" s="12" t="n">
        <x:v>0.5</x:v>
      </x:c>
      <x:c r="C11" s="9" t="str">
        <x:v>Pilots / accepted discussions.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8" customHeight="1">
      <x:c r="A12" s="9" t="str">
        <x:v>Paid rate</x:v>
      </x:c>
      <x:c r="B12" s="12" t="n">
        <x:v>0.4</x:v>
      </x:c>
      <x:c r="C12" s="9" t="str">
        <x:v>Paid / decided pilot cohort; maturity must be defined.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8" customHeight="1">
      <x:c r="A13" s="9" t="str">
        <x:v>Monthly recurring fee / deployment</x:v>
      </x:c>
      <x:c r="B13" s="13" t="n">
        <x:v>150000</x:v>
      </x:c>
      <x:c r="C13" s="9" t="str">
        <x:v>INR.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8" customHeight="1">
      <x:c r="A14" s="9" t="str">
        <x:v>Direct recurring cost / deployment</x:v>
      </x:c>
      <x:c r="B14" s="13" t="n">
        <x:v>50000</x:v>
      </x:c>
      <x:c r="C14" s="9" t="str">
        <x:v>INR / month.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8" customHeight="1">
      <x:c r="A15" s="9" t="str">
        <x:v>Cohort acquisition cost</x:v>
      </x:c>
      <x:c r="B15" s="13" t="n">
        <x:v>300000</x:v>
      </x:c>
      <x:c r="C15" s="9" t="str">
        <x:v>INR; no duplicate cost categories.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8" customHeight="1">
      <x:c r="A17" s="8" t="str">
        <x:v>Calculation</x:v>
      </x:c>
      <x:c r="B17" s="8" t="str">
        <x:v>Value</x:v>
      </x:c>
      <x:c r="C17" s="8" t="str">
        <x:v>Definition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8" customHeight="1">
      <x:c r="A18" s="9" t="str">
        <x:v>Input status</x:v>
      </x:c>
      <x:c r="B18" s="14" t="str">
        <x:f>IF(COUNT(B6:B15)&lt;&gt;10,"Missing input",IF(OR(MIN(B6:B15)&lt;0,MAX(B7:B12)&gt;1),"Invalid input","Ready"))</x:f>
        <x:v>Ready</x:v>
      </x:c>
      <x:c r="C18" s="9" t="str">
        <x:v>All values numeric; stage rates 0-100%.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8" customHeight="1">
      <x:c r="A19" s="9" t="str">
        <x:v>Expected positive accounts</x:v>
      </x:c>
      <x:c r="B19" s="21" t="n">
        <x:f>IF(B18&lt;&gt;"Ready",B18,B6*B7)</x:f>
        <x:v>8</x:v>
      </x:c>
      <x:c r="C19" s="9" t="str">
        <x:v>Eligible accounts x positive rate.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8" customHeight="1">
      <x:c r="A20" s="9" t="str">
        <x:v>Expected booked meetings</x:v>
      </x:c>
      <x:c r="B20" s="21" t="n">
        <x:f>IF(B18&lt;&gt;"Ready",B18,B19*B8)</x:f>
        <x:v>4</x:v>
      </x:c>
      <x:c r="C20" s="9" t="str">
        <x:v>Positive accounts x booked rate.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8" customHeight="1">
      <x:c r="A21" s="9" t="str">
        <x:v>Expected held meetings</x:v>
      </x:c>
      <x:c r="B21" s="21" t="n">
        <x:f>IF(B18&lt;&gt;"Ready",B18,B20*B9)</x:f>
        <x:v>3.2</x:v>
      </x:c>
      <x:c r="C21" s="9" t="str">
        <x:v>Booked x held rate.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8" customHeight="1">
      <x:c r="A22" s="9" t="str">
        <x:v>Expected accepted discussions</x:v>
      </x:c>
      <x:c r="B22" s="21" t="n">
        <x:f>IF(B18&lt;&gt;"Ready",B18,B21*B10)</x:f>
        <x:v>2.4000000000000004</x:v>
      </x:c>
      <x:c r="C22" s="9" t="str">
        <x:v>Held x accepted rate.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8" customHeight="1">
      <x:c r="A23" s="9" t="str">
        <x:v>Expected pilots</x:v>
      </x:c>
      <x:c r="B23" s="21" t="n">
        <x:f>IF(B18&lt;&gt;"Ready",B18,B22*B11)</x:f>
        <x:v>1.2000000000000002</x:v>
      </x:c>
      <x:c r="C23" s="9" t="str">
        <x:v>Accepted x pilot rate.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8" customHeight="1">
      <x:c r="A24" s="9" t="str">
        <x:v>Expected paid deployments</x:v>
      </x:c>
      <x:c r="B24" s="21" t="n">
        <x:f>IF(B18&lt;&gt;"Ready",B18,B23*B12)</x:f>
        <x:v>0.4800000000000001</x:v>
      </x:c>
      <x:c r="C24" s="9" t="str">
        <x:v>Pilots x paid rate.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8" customHeight="1">
      <x:c r="A25" s="9" t="str">
        <x:v>Recurring contribution / deployment</x:v>
      </x:c>
      <x:c r="B25" s="16" t="n">
        <x:f>IF(B18&lt;&gt;"Ready",B18,B13-B14)</x:f>
        <x:v>100000</x:v>
      </x:c>
      <x:c r="C25" s="9" t="str">
        <x:v>Monthly fee minus direct recurring cost.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8" customHeight="1">
      <x:c r="A26" s="9" t="str">
        <x:v>Expected recurring contribution</x:v>
      </x:c>
      <x:c r="B26" s="16" t="n">
        <x:f>IF(B18&lt;&gt;"Ready",B18,B24*B25)</x:f>
        <x:v>48000.00000000001</x:v>
      </x:c>
      <x:c r="C26" s="9" t="str">
        <x:v>Expected paid x contribution per deployment.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38" customHeight="1">
      <x:c r="A27" s="9" t="str">
        <x:v>Steady-state acquisition payback</x:v>
      </x:c>
      <x:c r="B27" s="21" t="n">
        <x:f>IF(B18&lt;&gt;"Ready",B18,IF(B26&lt;=0,"n.a.",B15/B26))</x:f>
        <x:v>6.249999999999999</x:v>
      </x:c>
      <x:c r="C27" s="9" t="str">
        <x:v>Cohort cost / positive monthly contribution.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5" hidden="0" customWidth="1"/>
    <x:col min="10" max="10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First-discussion acceptance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Example rows are fictional. Evidence tier is separate from meeting acceptance.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Account / case</x:v>
      </x:c>
      <x:c r="B5" s="8" t="str">
        <x:v>Relevant entity</x:v>
      </x:c>
      <x:c r="C5" s="8" t="str">
        <x:v>Relevant workflow</x:v>
      </x:c>
      <x:c r="D5" s="8" t="str">
        <x:v>Process contact</x:v>
      </x:c>
      <x:c r="E5" s="8" t="str">
        <x:v>Named question</x:v>
      </x:c>
      <x:c r="F5" s="8" t="str">
        <x:v>Agreement to discuss</x:v>
      </x:c>
      <x:c r="G5" s="8" t="str">
        <x:v>Permitted route</x:v>
      </x:c>
      <x:c r="H5" s="8" t="str">
        <x:v>No stop instruction</x:v>
      </x:c>
      <x:c r="I5" s="8" t="str">
        <x:v>Decision</x:v>
      </x:c>
      <x:c r="J5" s="8" t="str">
        <x:v>Next action / owner</x:v>
      </x:c>
      <x:c r="K5" s="2"/>
      <x:c r="L5" s="2"/>
      <x:c r="M5" s="2"/>
      <x:c r="N5" s="2"/>
      <x:c r="O5" s="2"/>
      <x:c r="P5" s="2"/>
    </x:row>
    <x:row r="6" ht="42" customHeight="1">
      <x:c r="A6" s="26" t="str">
        <x:v>Example A</x:v>
      </x:c>
      <x:c r="B6" s="26" t="str">
        <x:v>Confirmed</x:v>
      </x:c>
      <x:c r="C6" s="26" t="str">
        <x:v>Confirmed</x:v>
      </x:c>
      <x:c r="D6" s="26" t="str">
        <x:v>Confirmed</x:v>
      </x:c>
      <x:c r="E6" s="26" t="str">
        <x:v>Confirmed</x:v>
      </x:c>
      <x:c r="F6" s="26" t="str">
        <x:v>Confirmed</x:v>
      </x:c>
      <x:c r="G6" s="26" t="str">
        <x:v>Confirmed</x:v>
      </x:c>
      <x:c r="H6" s="26" t="str">
        <x:v>Confirmed</x:v>
      </x:c>
      <x:c r="I6" s="27" t="str">
        <x:f>IF(ISBLANK(A6),"",IF(COUNTIFS(B6:H6,"Failed")&gt;0,"Decline",IF(COUNTIFS(B6:H6,"Confirmed")=7,"Accept","Hold")))</x:f>
        <x:v>Accept</x:v>
      </x:c>
      <x:c r="J6" s="10" t="str">
        <x:v>Agree a useful first artifact.</x:v>
      </x:c>
      <x:c r="K6" s="2"/>
      <x:c r="L6" s="2"/>
      <x:c r="M6" s="2"/>
      <x:c r="N6" s="2"/>
      <x:c r="O6" s="2"/>
      <x:c r="P6" s="2"/>
    </x:row>
    <x:row r="7" ht="42" customHeight="1">
      <x:c r="A7" s="26" t="str">
        <x:v>Example B</x:v>
      </x:c>
      <x:c r="B7" s="26" t="str">
        <x:v>Confirmed</x:v>
      </x:c>
      <x:c r="C7" s="26" t="str">
        <x:v>Confirmed</x:v>
      </x:c>
      <x:c r="D7" s="26" t="str">
        <x:v>Unknown</x:v>
      </x:c>
      <x:c r="E7" s="26" t="str">
        <x:v>Confirmed</x:v>
      </x:c>
      <x:c r="F7" s="26" t="str">
        <x:v>Confirmed</x:v>
      </x:c>
      <x:c r="G7" s="26" t="str">
        <x:v>Confirmed</x:v>
      </x:c>
      <x:c r="H7" s="26" t="str">
        <x:v>Confirmed</x:v>
      </x:c>
      <x:c r="I7" s="27" t="str">
        <x:f>IF(ISBLANK(A7),"",IF(COUNTIFS(B7:H7,"Failed")&gt;0,"Decline",IF(COUNTIFS(B7:H7,"Confirmed")=7,"Accept","Hold")))</x:f>
        <x:v>Hold</x:v>
      </x:c>
      <x:c r="J7" s="10" t="str">
        <x:v>Confirm the process contact.</x:v>
      </x:c>
      <x:c r="K7" s="2"/>
      <x:c r="L7" s="2"/>
      <x:c r="M7" s="2"/>
      <x:c r="N7" s="2"/>
      <x:c r="O7" s="2"/>
      <x:c r="P7" s="2"/>
    </x:row>
    <x:row r="8" ht="42" customHeight="1">
      <x:c r="A8" s="26" t="str">
        <x:v>Example C</x:v>
      </x:c>
      <x:c r="B8" s="26" t="str">
        <x:v>Confirmed</x:v>
      </x:c>
      <x:c r="C8" s="26" t="str">
        <x:v>Confirmed</x:v>
      </x:c>
      <x:c r="D8" s="26" t="str">
        <x:v>Confirmed</x:v>
      </x:c>
      <x:c r="E8" s="26" t="str">
        <x:v>Confirmed</x:v>
      </x:c>
      <x:c r="F8" s="26" t="str">
        <x:v>Confirmed</x:v>
      </x:c>
      <x:c r="G8" s="26" t="str">
        <x:v>Confirmed</x:v>
      </x:c>
      <x:c r="H8" s="26" t="str">
        <x:v>Failed</x:v>
      </x:c>
      <x:c r="I8" s="27" t="str">
        <x:f>IF(ISBLANK(A8),"",IF(COUNTIFS(B8:H8,"Failed")&gt;0,"Decline",IF(COUNTIFS(B8:H8,"Confirmed")=7,"Accept","Hold")))</x:f>
        <x:v>Decline</x:v>
      </x:c>
      <x:c r="J8" s="10" t="str">
        <x:v>Record the stop instruction.</x:v>
      </x:c>
      <x:c r="K8" s="2"/>
      <x:c r="L8" s="2"/>
      <x:c r="M8" s="2"/>
      <x:c r="N8" s="2"/>
      <x:c r="O8" s="2"/>
      <x:c r="P8" s="2"/>
    </x:row>
    <x:row r="9" ht="42" customHeight="1">
      <x:c r="A9" s="26"/>
      <x:c r="B9" s="26"/>
      <x:c r="C9" s="26"/>
      <x:c r="D9" s="26"/>
      <x:c r="E9" s="26"/>
      <x:c r="F9" s="26"/>
      <x:c r="G9" s="26"/>
      <x:c r="H9" s="26"/>
      <x:c r="I9" s="27" t="str">
        <x:f>IF(ISBLANK(A9),"",IF(COUNTIFS(B9:H9,"Failed")&gt;0,"Decline",IF(COUNTIFS(B9:H9,"Confirmed")=7,"Accept","Hold")))</x:f>
      </x:c>
      <x:c r="J9" s="10"/>
      <x:c r="K9" s="2"/>
      <x:c r="L9" s="2"/>
      <x:c r="M9" s="2"/>
      <x:c r="N9" s="2"/>
      <x:c r="O9" s="2"/>
      <x:c r="P9" s="2"/>
    </x:row>
    <x:row r="10" ht="42" customHeight="1">
      <x:c r="A10" s="26"/>
      <x:c r="B10" s="26"/>
      <x:c r="C10" s="26"/>
      <x:c r="D10" s="26"/>
      <x:c r="E10" s="26"/>
      <x:c r="F10" s="26"/>
      <x:c r="G10" s="26"/>
      <x:c r="H10" s="26"/>
      <x:c r="I10" s="27" t="str">
        <x:f>IF(ISBLANK(A10),"",IF(COUNTIFS(B10:H10,"Failed")&gt;0,"Decline",IF(COUNTIFS(B10:H10,"Confirmed")=7,"Accept","Hold")))</x:f>
      </x:c>
      <x:c r="J10" s="10"/>
      <x:c r="K10" s="2"/>
      <x:c r="L10" s="2"/>
      <x:c r="M10" s="2"/>
      <x:c r="N10" s="2"/>
      <x:c r="O10" s="2"/>
      <x:c r="P10" s="2"/>
    </x:row>
    <x:row r="11" ht="42" customHeight="1">
      <x:c r="A11" s="26"/>
      <x:c r="B11" s="26"/>
      <x:c r="C11" s="26"/>
      <x:c r="D11" s="26"/>
      <x:c r="E11" s="26"/>
      <x:c r="F11" s="26"/>
      <x:c r="G11" s="26"/>
      <x:c r="H11" s="26"/>
      <x:c r="I11" s="27" t="str">
        <x:f>IF(ISBLANK(A11),"",IF(COUNTIFS(B11:H11,"Failed")&gt;0,"Decline",IF(COUNTIFS(B11:H11,"Confirmed")=7,"Accept","Hold")))</x:f>
      </x:c>
      <x:c r="J11" s="10"/>
      <x:c r="K11" s="2"/>
      <x:c r="L11" s="2"/>
      <x:c r="M11" s="2"/>
      <x:c r="N11" s="2"/>
      <x:c r="O11" s="2"/>
      <x:c r="P11" s="2"/>
    </x:row>
    <x:row r="12" ht="42" customHeight="1">
      <x:c r="A12" s="26"/>
      <x:c r="B12" s="26"/>
      <x:c r="C12" s="26"/>
      <x:c r="D12" s="26"/>
      <x:c r="E12" s="26"/>
      <x:c r="F12" s="26"/>
      <x:c r="G12" s="26"/>
      <x:c r="H12" s="26"/>
      <x:c r="I12" s="27" t="str">
        <x:f>IF(ISBLANK(A12),"",IF(COUNTIFS(B12:H12,"Failed")&gt;0,"Decline",IF(COUNTIFS(B12:H12,"Confirmed")=7,"Accept","Hold")))</x:f>
      </x:c>
      <x:c r="J12" s="10"/>
      <x:c r="K12" s="2"/>
      <x:c r="L12" s="2"/>
      <x:c r="M12" s="2"/>
      <x:c r="N12" s="2"/>
      <x:c r="O12" s="2"/>
      <x:c r="P12" s="2"/>
    </x:row>
    <x:row r="13" ht="42" customHeight="1">
      <x:c r="A13" s="26"/>
      <x:c r="B13" s="26"/>
      <x:c r="C13" s="26"/>
      <x:c r="D13" s="26"/>
      <x:c r="E13" s="26"/>
      <x:c r="F13" s="26"/>
      <x:c r="G13" s="26"/>
      <x:c r="H13" s="26"/>
      <x:c r="I13" s="27" t="str">
        <x:f>IF(ISBLANK(A13),"",IF(COUNTIFS(B13:H13,"Failed")&gt;0,"Decline",IF(COUNTIFS(B13:H13,"Confirmed")=7,"Accept","Hold")))</x:f>
      </x:c>
      <x:c r="J13" s="10"/>
      <x:c r="K13" s="2"/>
      <x:c r="L13" s="2"/>
      <x:c r="M13" s="2"/>
      <x:c r="N13" s="2"/>
      <x:c r="O13" s="2"/>
      <x:c r="P13" s="2"/>
    </x:row>
    <x:row r="14" ht="42" customHeight="1">
      <x:c r="A14" s="26"/>
      <x:c r="B14" s="26"/>
      <x:c r="C14" s="26"/>
      <x:c r="D14" s="26"/>
      <x:c r="E14" s="26"/>
      <x:c r="F14" s="26"/>
      <x:c r="G14" s="26"/>
      <x:c r="H14" s="26"/>
      <x:c r="I14" s="27" t="str">
        <x:f>IF(ISBLANK(A14),"",IF(COUNTIFS(B14:H14,"Failed")&gt;0,"Decline",IF(COUNTIFS(B14:H14,"Confirmed")=7,"Accept","Hold")))</x:f>
      </x:c>
      <x:c r="J14" s="10"/>
      <x:c r="K14" s="2"/>
      <x:c r="L14" s="2"/>
      <x:c r="M14" s="2"/>
      <x:c r="N14" s="2"/>
      <x:c r="O14" s="2"/>
      <x:c r="P14" s="2"/>
    </x:row>
    <x:row r="15" ht="42" customHeight="1">
      <x:c r="A15" s="26"/>
      <x:c r="B15" s="26"/>
      <x:c r="C15" s="26"/>
      <x:c r="D15" s="26"/>
      <x:c r="E15" s="26"/>
      <x:c r="F15" s="26"/>
      <x:c r="G15" s="26"/>
      <x:c r="H15" s="26"/>
      <x:c r="I15" s="27" t="str">
        <x:f>IF(ISBLANK(A15),"",IF(COUNTIFS(B15:H15,"Failed")&gt;0,"Decline",IF(COUNTIFS(B15:H15,"Confirmed")=7,"Accept","Hold")))</x:f>
      </x:c>
      <x:c r="J15" s="10"/>
      <x:c r="K15" s="2"/>
      <x:c r="L15" s="2"/>
      <x:c r="M15" s="2"/>
      <x:c r="N15" s="2"/>
      <x:c r="O15" s="2"/>
      <x:c r="P15" s="2"/>
    </x:row>
    <x:row r="16" ht="42" customHeight="1">
      <x:c r="A16" s="26"/>
      <x:c r="B16" s="26"/>
      <x:c r="C16" s="26"/>
      <x:c r="D16" s="26"/>
      <x:c r="E16" s="26"/>
      <x:c r="F16" s="26"/>
      <x:c r="G16" s="26"/>
      <x:c r="H16" s="26"/>
      <x:c r="I16" s="27" t="str">
        <x:f>IF(ISBLANK(A16),"",IF(COUNTIFS(B16:H16,"Failed")&gt;0,"Decline",IF(COUNTIFS(B16:H16,"Confirmed")=7,"Accept","Hold")))</x:f>
      </x:c>
      <x:c r="J16" s="10"/>
      <x:c r="K16" s="2"/>
      <x:c r="L16" s="2"/>
      <x:c r="M16" s="2"/>
      <x:c r="N16" s="2"/>
      <x:c r="O16" s="2"/>
      <x:c r="P16" s="2"/>
    </x:row>
    <x:row r="17" ht="42" customHeight="1">
      <x:c r="A17" s="26"/>
      <x:c r="B17" s="26"/>
      <x:c r="C17" s="26"/>
      <x:c r="D17" s="26"/>
      <x:c r="E17" s="26"/>
      <x:c r="F17" s="26"/>
      <x:c r="G17" s="26"/>
      <x:c r="H17" s="26"/>
      <x:c r="I17" s="27" t="str">
        <x:f>IF(ISBLANK(A17),"",IF(COUNTIFS(B17:H17,"Failed")&gt;0,"Decline",IF(COUNTIFS(B17:H17,"Confirmed")=7,"Accept","Hold")))</x:f>
      </x:c>
      <x:c r="J17" s="10"/>
      <x:c r="K17" s="2"/>
      <x:c r="L17" s="2"/>
      <x:c r="M17" s="2"/>
      <x:c r="N17" s="2"/>
      <x:c r="O17" s="2"/>
      <x:c r="P17" s="2"/>
    </x:row>
    <x:row r="18" ht="42" customHeight="1">
      <x:c r="A18" s="26"/>
      <x:c r="B18" s="26"/>
      <x:c r="C18" s="26"/>
      <x:c r="D18" s="26"/>
      <x:c r="E18" s="26"/>
      <x:c r="F18" s="26"/>
      <x:c r="G18" s="26"/>
      <x:c r="H18" s="26"/>
      <x:c r="I18" s="27" t="str">
        <x:f>IF(ISBLANK(A18),"",IF(COUNTIFS(B18:H18,"Failed")&gt;0,"Decline",IF(COUNTIFS(B18:H18,"Confirmed")=7,"Accept","Hold")))</x:f>
      </x:c>
      <x:c r="J18" s="10"/>
      <x:c r="K18" s="2"/>
      <x:c r="L18" s="2"/>
      <x:c r="M18" s="2"/>
      <x:c r="N18" s="2"/>
      <x:c r="O18" s="2"/>
      <x:c r="P18" s="2"/>
    </x:row>
    <x:row r="19" ht="42" customHeight="1">
      <x:c r="A19" s="26"/>
      <x:c r="B19" s="26"/>
      <x:c r="C19" s="26"/>
      <x:c r="D19" s="26"/>
      <x:c r="E19" s="26"/>
      <x:c r="F19" s="26"/>
      <x:c r="G19" s="26"/>
      <x:c r="H19" s="26"/>
      <x:c r="I19" s="27" t="str">
        <x:f>IF(ISBLANK(A19),"",IF(COUNTIFS(B19:H19,"Failed")&gt;0,"Decline",IF(COUNTIFS(B19:H19,"Confirmed")=7,"Accept","Hold")))</x:f>
      </x:c>
      <x:c r="J19" s="10"/>
      <x:c r="K19" s="2"/>
      <x:c r="L19" s="2"/>
      <x:c r="M19" s="2"/>
      <x:c r="N19" s="2"/>
      <x:c r="O19" s="2"/>
      <x:c r="P19" s="2"/>
    </x:row>
    <x:row r="20" ht="42" customHeight="1">
      <x:c r="A20" s="26"/>
      <x:c r="B20" s="26"/>
      <x:c r="C20" s="26"/>
      <x:c r="D20" s="26"/>
      <x:c r="E20" s="26"/>
      <x:c r="F20" s="26"/>
      <x:c r="G20" s="26"/>
      <x:c r="H20" s="26"/>
      <x:c r="I20" s="27" t="str">
        <x:f>IF(ISBLANK(A20),"",IF(COUNTIFS(B20:H20,"Failed")&gt;0,"Decline",IF(COUNTIFS(B20:H20,"Confirmed")=7,"Accept","Hold")))</x:f>
      </x:c>
      <x:c r="J20" s="10"/>
      <x:c r="K20" s="2"/>
      <x:c r="L20" s="2"/>
      <x:c r="M20" s="2"/>
      <x:c r="N20" s="2"/>
      <x:c r="O20" s="2"/>
      <x:c r="P20" s="2"/>
    </x:row>
    <x:row r="21" ht="42" customHeight="1">
      <x:c r="A21" s="26"/>
      <x:c r="B21" s="26"/>
      <x:c r="C21" s="26"/>
      <x:c r="D21" s="26"/>
      <x:c r="E21" s="26"/>
      <x:c r="F21" s="26"/>
      <x:c r="G21" s="26"/>
      <x:c r="H21" s="26"/>
      <x:c r="I21" s="27" t="str">
        <x:f>IF(ISBLANK(A21),"",IF(COUNTIFS(B21:H21,"Failed")&gt;0,"Decline",IF(COUNTIFS(B21:H21,"Confirmed")=7,"Accept","Hold")))</x:f>
      </x:c>
      <x:c r="J21" s="10"/>
      <x:c r="K21" s="2"/>
      <x:c r="L21" s="2"/>
      <x:c r="M21" s="2"/>
      <x:c r="N21" s="2"/>
      <x:c r="O21" s="2"/>
      <x:c r="P21" s="2"/>
    </x:row>
    <x:row r="22" ht="42" customHeight="1">
      <x:c r="A22" s="26"/>
      <x:c r="B22" s="26"/>
      <x:c r="C22" s="26"/>
      <x:c r="D22" s="26"/>
      <x:c r="E22" s="26"/>
      <x:c r="F22" s="26"/>
      <x:c r="G22" s="26"/>
      <x:c r="H22" s="26"/>
      <x:c r="I22" s="27" t="str">
        <x:f>IF(ISBLANK(A22),"",IF(COUNTIFS(B22:H22,"Failed")&gt;0,"Decline",IF(COUNTIFS(B22:H22,"Confirmed")=7,"Accept","Hold")))</x:f>
      </x:c>
      <x:c r="J22" s="10"/>
      <x:c r="K22" s="2"/>
      <x:c r="L22" s="2"/>
      <x:c r="M22" s="2"/>
      <x:c r="N22" s="2"/>
      <x:c r="O22" s="2"/>
      <x:c r="P22" s="2"/>
    </x:row>
    <x:row r="23" ht="42" customHeight="1">
      <x:c r="A23" s="26"/>
      <x:c r="B23" s="26"/>
      <x:c r="C23" s="26"/>
      <x:c r="D23" s="26"/>
      <x:c r="E23" s="26"/>
      <x:c r="F23" s="26"/>
      <x:c r="G23" s="26"/>
      <x:c r="H23" s="26"/>
      <x:c r="I23" s="27" t="str">
        <x:f>IF(ISBLANK(A23),"",IF(COUNTIFS(B23:H23,"Failed")&gt;0,"Decline",IF(COUNTIFS(B23:H23,"Confirmed")=7,"Accept","Hold")))</x:f>
      </x:c>
      <x:c r="J23" s="10"/>
      <x:c r="K23" s="2"/>
      <x:c r="L23" s="2"/>
      <x:c r="M23" s="2"/>
      <x:c r="N23" s="2"/>
      <x:c r="O23" s="2"/>
      <x:c r="P23" s="2"/>
    </x:row>
    <x:row r="24" ht="42" customHeight="1">
      <x:c r="A24" s="26"/>
      <x:c r="B24" s="26"/>
      <x:c r="C24" s="26"/>
      <x:c r="D24" s="26"/>
      <x:c r="E24" s="26"/>
      <x:c r="F24" s="26"/>
      <x:c r="G24" s="26"/>
      <x:c r="H24" s="26"/>
      <x:c r="I24" s="27" t="str">
        <x:f>IF(ISBLANK(A24),"",IF(COUNTIFS(B24:H24,"Failed")&gt;0,"Decline",IF(COUNTIFS(B24:H24,"Confirmed")=7,"Accept","Hold")))</x:f>
      </x:c>
      <x:c r="J24" s="10"/>
      <x:c r="K24" s="2"/>
      <x:c r="L24" s="2"/>
      <x:c r="M24" s="2"/>
      <x:c r="N24" s="2"/>
      <x:c r="O24" s="2"/>
      <x:c r="P24" s="2"/>
    </x:row>
    <x:row r="25" ht="42" customHeight="1">
      <x:c r="A25" s="26"/>
      <x:c r="B25" s="26"/>
      <x:c r="C25" s="26"/>
      <x:c r="D25" s="26"/>
      <x:c r="E25" s="26"/>
      <x:c r="F25" s="26"/>
      <x:c r="G25" s="26"/>
      <x:c r="H25" s="26"/>
      <x:c r="I25" s="27" t="str">
        <x:f>IF(ISBLANK(A25),"",IF(COUNTIFS(B25:H25,"Failed")&gt;0,"Decline",IF(COUNTIFS(B25:H25,"Confirmed")=7,"Accept","Hold")))</x:f>
      </x:c>
      <x:c r="J25" s="10"/>
      <x:c r="K25" s="2"/>
      <x:c r="L25" s="2"/>
      <x:c r="M25" s="2"/>
      <x:c r="N25" s="2"/>
      <x:c r="O25" s="2"/>
      <x:c r="P25" s="2"/>
    </x:row>
    <x:row r="26" ht="42" customHeight="1">
      <x:c r="A26" s="26"/>
      <x:c r="B26" s="26"/>
      <x:c r="C26" s="26"/>
      <x:c r="D26" s="26"/>
      <x:c r="E26" s="26"/>
      <x:c r="F26" s="26"/>
      <x:c r="G26" s="26"/>
      <x:c r="H26" s="26"/>
      <x:c r="I26" s="27" t="str">
        <x:f>IF(ISBLANK(A26),"",IF(COUNTIFS(B26:H26,"Failed")&gt;0,"Decline",IF(COUNTIFS(B26:H26,"Confirmed")=7,"Accept","Hold")))</x:f>
      </x:c>
      <x:c r="J26" s="10"/>
      <x:c r="K26" s="2"/>
      <x:c r="L26" s="2"/>
      <x:c r="M26" s="2"/>
      <x:c r="N26" s="2"/>
      <x:c r="O26" s="2"/>
      <x:c r="P26" s="2"/>
    </x:row>
    <x:row r="27" ht="42" customHeight="1">
      <x:c r="A27" s="26"/>
      <x:c r="B27" s="26"/>
      <x:c r="C27" s="26"/>
      <x:c r="D27" s="26"/>
      <x:c r="E27" s="26"/>
      <x:c r="F27" s="26"/>
      <x:c r="G27" s="26"/>
      <x:c r="H27" s="26"/>
      <x:c r="I27" s="27" t="str">
        <x:f>IF(ISBLANK(A27),"",IF(COUNTIFS(B27:H27,"Failed")&gt;0,"Decline",IF(COUNTIFS(B27:H27,"Confirmed")=7,"Accept","Hold")))</x:f>
      </x:c>
      <x:c r="J27" s="10"/>
      <x:c r="K27" s="2"/>
      <x:c r="L27" s="2"/>
      <x:c r="M27" s="2"/>
      <x:c r="N27" s="2"/>
      <x:c r="O27" s="2"/>
      <x:c r="P27" s="2"/>
    </x:row>
    <x:row r="28" ht="42" customHeight="1">
      <x:c r="A28" s="26"/>
      <x:c r="B28" s="26"/>
      <x:c r="C28" s="26"/>
      <x:c r="D28" s="26"/>
      <x:c r="E28" s="26"/>
      <x:c r="F28" s="26"/>
      <x:c r="G28" s="26"/>
      <x:c r="H28" s="26"/>
      <x:c r="I28" s="27" t="str">
        <x:f>IF(ISBLANK(A28),"",IF(COUNTIFS(B28:H28,"Failed")&gt;0,"Decline",IF(COUNTIFS(B28:H28,"Confirmed")=7,"Accept","Hold")))</x:f>
      </x:c>
      <x:c r="J28" s="10"/>
      <x:c r="K28" s="2"/>
      <x:c r="L28" s="2"/>
      <x:c r="M28" s="2"/>
      <x:c r="N28" s="2"/>
      <x:c r="O28" s="2"/>
      <x:c r="P28" s="2"/>
    </x:row>
    <x:row r="29" ht="42" customHeight="1">
      <x:c r="A29" s="26"/>
      <x:c r="B29" s="26"/>
      <x:c r="C29" s="26"/>
      <x:c r="D29" s="26"/>
      <x:c r="E29" s="26"/>
      <x:c r="F29" s="26"/>
      <x:c r="G29" s="26"/>
      <x:c r="H29" s="26"/>
      <x:c r="I29" s="27" t="str">
        <x:f>IF(ISBLANK(A29),"",IF(COUNTIFS(B29:H29,"Failed")&gt;0,"Decline",IF(COUNTIFS(B29:H29,"Confirmed")=7,"Accept","Hold")))</x:f>
      </x:c>
      <x:c r="J29" s="10"/>
      <x:c r="K29" s="2"/>
      <x:c r="L29" s="2"/>
      <x:c r="M29" s="2"/>
      <x:c r="N29" s="2"/>
      <x:c r="O29" s="2"/>
      <x:c r="P29" s="2"/>
    </x:row>
    <x:row r="30" ht="42" customHeight="1">
      <x:c r="A30" s="26"/>
      <x:c r="B30" s="26"/>
      <x:c r="C30" s="26"/>
      <x:c r="D30" s="26"/>
      <x:c r="E30" s="26"/>
      <x:c r="F30" s="26"/>
      <x:c r="G30" s="26"/>
      <x:c r="H30" s="26"/>
      <x:c r="I30" s="27" t="str">
        <x:f>IF(ISBLANK(A30),"",IF(COUNTIFS(B30:H30,"Failed")&gt;0,"Decline",IF(COUNTIFS(B30:H30,"Confirmed")=7,"Accept","Hold")))</x:f>
      </x:c>
      <x:c r="J30" s="10"/>
      <x:c r="K30" s="2"/>
      <x:c r="L30" s="2"/>
      <x:c r="M30" s="2"/>
      <x:c r="N30" s="2"/>
      <x:c r="O30" s="2"/>
      <x:c r="P30" s="2"/>
    </x:row>
    <x:row r="31" ht="42" customHeight="1">
      <x:c r="A31" s="26"/>
      <x:c r="B31" s="26"/>
      <x:c r="C31" s="26"/>
      <x:c r="D31" s="26"/>
      <x:c r="E31" s="26"/>
      <x:c r="F31" s="26"/>
      <x:c r="G31" s="26"/>
      <x:c r="H31" s="26"/>
      <x:c r="I31" s="27" t="str">
        <x:f>IF(ISBLANK(A31),"",IF(COUNTIFS(B31:H31,"Failed")&gt;0,"Decline",IF(COUNTIFS(B31:H31,"Confirmed")=7,"Accept","Hold")))</x:f>
      </x:c>
      <x:c r="J31" s="10"/>
      <x:c r="K31" s="2"/>
      <x:c r="L31" s="2"/>
      <x:c r="M31" s="2"/>
      <x:c r="N31" s="2"/>
      <x:c r="O31" s="2"/>
      <x:c r="P31" s="2"/>
    </x:row>
    <x:row r="32" ht="42" customHeight="1">
      <x:c r="A32" s="26"/>
      <x:c r="B32" s="26"/>
      <x:c r="C32" s="26"/>
      <x:c r="D32" s="26"/>
      <x:c r="E32" s="26"/>
      <x:c r="F32" s="26"/>
      <x:c r="G32" s="26"/>
      <x:c r="H32" s="26"/>
      <x:c r="I32" s="27" t="str">
        <x:f>IF(ISBLANK(A32),"",IF(COUNTIFS(B32:H32,"Failed")&gt;0,"Decline",IF(COUNTIFS(B32:H32,"Confirmed")=7,"Accept","Hold")))</x:f>
      </x:c>
      <x:c r="J32" s="10"/>
      <x:c r="K32" s="2"/>
      <x:c r="L32" s="2"/>
      <x:c r="M32" s="2"/>
      <x:c r="N32" s="2"/>
      <x:c r="O32" s="2"/>
      <x:c r="P32" s="2"/>
    </x:row>
    <x:row r="33" ht="42" customHeight="1">
      <x:c r="A33" s="26"/>
      <x:c r="B33" s="26"/>
      <x:c r="C33" s="26"/>
      <x:c r="D33" s="26"/>
      <x:c r="E33" s="26"/>
      <x:c r="F33" s="26"/>
      <x:c r="G33" s="26"/>
      <x:c r="H33" s="26"/>
      <x:c r="I33" s="27" t="str">
        <x:f>IF(ISBLANK(A33),"",IF(COUNTIFS(B33:H33,"Failed")&gt;0,"Decline",IF(COUNTIFS(B33:H33,"Confirmed")=7,"Accept","Hold")))</x:f>
      </x:c>
      <x:c r="J33" s="10"/>
      <x:c r="K33" s="2"/>
      <x:c r="L33" s="2"/>
      <x:c r="M33" s="2"/>
      <x:c r="N33" s="2"/>
      <x:c r="O33" s="2"/>
      <x:c r="P33" s="2"/>
    </x:row>
    <x:row r="34" ht="42" customHeight="1">
      <x:c r="A34" s="26"/>
      <x:c r="B34" s="26"/>
      <x:c r="C34" s="26"/>
      <x:c r="D34" s="26"/>
      <x:c r="E34" s="26"/>
      <x:c r="F34" s="26"/>
      <x:c r="G34" s="26"/>
      <x:c r="H34" s="26"/>
      <x:c r="I34" s="27" t="str">
        <x:f>IF(ISBLANK(A34),"",IF(COUNTIFS(B34:H34,"Failed")&gt;0,"Decline",IF(COUNTIFS(B34:H34,"Confirmed")=7,"Accept","Hold")))</x:f>
      </x:c>
      <x:c r="J34" s="10"/>
      <x:c r="K34" s="2"/>
      <x:c r="L34" s="2"/>
      <x:c r="M34" s="2"/>
      <x:c r="N34" s="2"/>
      <x:c r="O34" s="2"/>
      <x:c r="P34" s="2"/>
    </x:row>
    <x:row r="35" ht="42" customHeight="1">
      <x:c r="A35" s="26"/>
      <x:c r="B35" s="26"/>
      <x:c r="C35" s="26"/>
      <x:c r="D35" s="26"/>
      <x:c r="E35" s="26"/>
      <x:c r="F35" s="26"/>
      <x:c r="G35" s="26"/>
      <x:c r="H35" s="26"/>
      <x:c r="I35" s="27" t="str">
        <x:f>IF(ISBLANK(A35),"",IF(COUNTIFS(B35:H35,"Failed")&gt;0,"Decline",IF(COUNTIFS(B35:H35,"Confirmed")=7,"Accept","Hold")))</x:f>
      </x:c>
      <x:c r="J35" s="10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conditionalFormatting sqref="I6:I35">
    <x:cfRule type="containsText" dxfId="6" priority="1" operator="containsText" text="Decline"/>
    <x:cfRule type="containsText" dxfId="7" priority="2" operator="containsText" text="Hold"/>
  </x:conditionalFormatting>
  <x:dataValidations count="1">
    <x:dataValidation type="list" sqref="B6:H35">
      <x:formula1>"Confirmed,Unknown,Failed"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1" hidden="0" customWidth="1"/>
    <x:col min="2" max="2" width="75" hidden="0" customWidth="1"/>
    <x:col min="3" max="3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Campaign and use-case brief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Field</x:v>
      </x:c>
      <x:c r="B5" s="8" t="str">
        <x:v>Working input</x:v>
      </x:c>
      <x:c r="C5" s="8" t="str">
        <x:v>Evidence / owner / next decision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3" customHeight="1">
      <x:c r="A6" s="9" t="str">
        <x:v>Country, buying entity and operating site</x:v>
      </x:c>
      <x:c r="B6" s="10"/>
      <x:c r="C6" s="10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3" customHeight="1">
      <x:c r="A7" s="9" t="str">
        <x:v>Record family and process decision</x:v>
      </x:c>
      <x:c r="B7" s="10"/>
      <x:c r="C7" s="10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3" customHeight="1">
      <x:c r="A8" s="9" t="str">
        <x:v>Pharma QA, manufacturing, procurement or BFSI cell</x:v>
      </x:c>
      <x:c r="B8" s="10"/>
      <x:c r="C8" s="10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3" customHeight="1">
      <x:c r="A9" s="9" t="str">
        <x:v>GxP / other applicability and buyer owner</x:v>
      </x:c>
      <x:c r="B9" s="10"/>
      <x:c r="C9" s="10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3" customHeight="1">
      <x:c r="A10" s="9" t="str">
        <x:v>Intake, review, approval and retrieval events</x:v>
      </x:c>
      <x:c r="B10" s="10"/>
      <x:c r="C10" s="10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3" customHeight="1">
      <x:c r="A11" s="9" t="str">
        <x:v>Authoritative system and approved write-back</x:v>
      </x:c>
      <x:c r="B11" s="10"/>
      <x:c r="C11" s="10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3" customHeight="1">
      <x:c r="A12" s="9" t="str">
        <x:v>Public fact, source period and access level</x:v>
      </x:c>
      <x:c r="B12" s="10"/>
      <x:c r="C12" s="10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3" customHeight="1">
      <x:c r="A13" s="9" t="str">
        <x:v>Current buying evidence or unanswered question</x:v>
      </x:c>
      <x:c r="B13" s="10"/>
      <x:c r="C13" s="10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3" customHeight="1">
      <x:c r="A14" s="9" t="str">
        <x:v>Sponsor, IT, quality and commercial roles</x:v>
      </x:c>
      <x:c r="B14" s="10"/>
      <x:c r="C14" s="10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43" customHeight="1">
      <x:c r="A15" s="9" t="str">
        <x:v>Useful first artifact and work limit</x:v>
      </x:c>
      <x:c r="B15" s="10"/>
      <x:c r="C15" s="10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3" customHeight="1">
      <x:c r="A16" s="9" t="str">
        <x:v>Contract unit and monthly volume</x:v>
      </x:c>
      <x:c r="B16" s="10"/>
      <x:c r="C16" s="10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3" customHeight="1">
      <x:c r="A17" s="9" t="str">
        <x:v>Integration, migration and validation boundary</x:v>
      </x:c>
      <x:c r="B17" s="10"/>
      <x:c r="C17" s="10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3" customHeight="1">
      <x:c r="A18" s="9" t="str">
        <x:v>Demo scenario and rejected-action test</x:v>
      </x:c>
      <x:c r="B18" s="10"/>
      <x:c r="C18" s="10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3" customHeight="1">
      <x:c r="A19" s="9" t="str">
        <x:v>Required controls and acceptance evidence</x:v>
      </x:c>
      <x:c r="B19" s="10"/>
      <x:c r="C19" s="10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3" customHeight="1">
      <x:c r="A20" s="9" t="str">
        <x:v>Pilot cohort, exclusions and denominators</x:v>
      </x:c>
      <x:c r="B20" s="10"/>
      <x:c r="C20" s="10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3" customHeight="1">
      <x:c r="A21" s="9" t="str">
        <x:v>Cost, cash-realisation and ROI assumptions</x:v>
      </x:c>
      <x:c r="B21" s="10"/>
      <x:c r="C21" s="10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3" customHeight="1">
      <x:c r="A22" s="9" t="str">
        <x:v>Account, territory and partner ownership</x:v>
      </x:c>
      <x:c r="B22" s="10"/>
      <x:c r="C22" s="10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43" customHeight="1">
      <x:c r="A23" s="9" t="str">
        <x:v>Meeting agreement and suppression status</x:v>
      </x:c>
      <x:c r="B23" s="10"/>
      <x:c r="C23" s="10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43" customHeight="1">
      <x:c r="A24" s="9" t="str">
        <x:v>Unsupported or unknown requirements</x:v>
      </x:c>
      <x:c r="B24" s="10"/>
      <x:c r="C24" s="10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43" customHeight="1">
      <x:c r="A25" s="9" t="str">
        <x:v>Next output, owner and date</x:v>
      </x:c>
      <x:c r="B25" s="10"/>
      <x:c r="C25" s="10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35" hidden="0" customWidth="1"/>
    <x:col min="3" max="3" width="23" hidden="0" customWidth="1"/>
    <x:col min="4" max="4" width="40" hidden="0" customWidth="1"/>
    <x:col min="5" max="5" width="65" hidden="0" customWidth="1"/>
    <x:col min="6" max="6" width="85" hidden="0" customWidth="1"/>
    <x:col min="7" max="7" width="24" hidden="0" customWidth="1"/>
    <x:col min="8" max="8" width="33" hidden="0" customWidth="1"/>
    <x:col min="9" max="9" width="60" hidden="0" customWidth="1"/>
    <x:col min="10" max="10" width="40" hidden="0" customWidth="1"/>
    <x:col min="11" max="11" width="60" hidden="0" customWidth="1"/>
    <x:col min="12" max="12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Live account research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Blank working register. Public examples are not released prospects.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ID</x:v>
      </x:c>
      <x:c r="B5" s="8" t="str">
        <x:v>Buying entity</x:v>
      </x:c>
      <x:c r="C5" s="8" t="str">
        <x:v>Country / site</x:v>
      </x:c>
      <x:c r="D5" s="8" t="str">
        <x:v>Record workflow</x:v>
      </x:c>
      <x:c r="E5" s="8" t="str">
        <x:v>Exact observation</x:v>
      </x:c>
      <x:c r="F5" s="8" t="str">
        <x:v>Source URL</x:v>
      </x:c>
      <x:c r="G5" s="8" t="str">
        <x:v>Source period</x:v>
      </x:c>
      <x:c r="H5" s="8" t="str">
        <x:v>Access level</x:v>
      </x:c>
      <x:c r="I5" s="8" t="str">
        <x:v>Question / unknown</x:v>
      </x:c>
      <x:c r="J5" s="8" t="str">
        <x:v>Role and rights</x:v>
      </x:c>
      <x:c r="K5" s="8" t="str">
        <x:v>Route / suppression / next action</x:v>
      </x:c>
      <x:c r="L5" s="8" t="str">
        <x:v>Account owner</x:v>
      </x:c>
      <x:c r="M5" s="2"/>
      <x:c r="N5" s="2"/>
      <x:c r="O5" s="2"/>
      <x:c r="P5" s="2"/>
    </x:row>
    <x:row r="6" ht="43" customHeight="1">
      <x:c r="A6" s="26"/>
      <x:c r="B6" s="26"/>
      <x:c r="C6" s="26"/>
      <x:c r="D6" s="10"/>
      <x:c r="E6" s="10"/>
      <x:c r="F6" s="10"/>
      <x:c r="G6" s="10"/>
      <x:c r="H6" s="10"/>
      <x:c r="I6" s="10"/>
      <x:c r="J6" s="10"/>
      <x:c r="K6" s="10"/>
      <x:c r="L6" s="10"/>
      <x:c r="M6" s="2"/>
      <x:c r="N6" s="2"/>
      <x:c r="O6" s="2"/>
      <x:c r="P6" s="2"/>
    </x:row>
    <x:row r="7" ht="43" customHeight="1">
      <x:c r="A7" s="26"/>
      <x:c r="B7" s="26"/>
      <x:c r="C7" s="26"/>
      <x:c r="D7" s="10"/>
      <x:c r="E7" s="10"/>
      <x:c r="F7" s="10"/>
      <x:c r="G7" s="10"/>
      <x:c r="H7" s="10"/>
      <x:c r="I7" s="10"/>
      <x:c r="J7" s="10"/>
      <x:c r="K7" s="10"/>
      <x:c r="L7" s="10"/>
      <x:c r="M7" s="2"/>
      <x:c r="N7" s="2"/>
      <x:c r="O7" s="2"/>
      <x:c r="P7" s="2"/>
    </x:row>
    <x:row r="8" ht="43" customHeight="1">
      <x:c r="A8" s="26"/>
      <x:c r="B8" s="26"/>
      <x:c r="C8" s="26"/>
      <x:c r="D8" s="10"/>
      <x:c r="E8" s="10"/>
      <x:c r="F8" s="10"/>
      <x:c r="G8" s="10"/>
      <x:c r="H8" s="10"/>
      <x:c r="I8" s="10"/>
      <x:c r="J8" s="10"/>
      <x:c r="K8" s="10"/>
      <x:c r="L8" s="10"/>
      <x:c r="M8" s="2"/>
      <x:c r="N8" s="2"/>
      <x:c r="O8" s="2"/>
      <x:c r="P8" s="2"/>
    </x:row>
    <x:row r="9" ht="43" customHeight="1">
      <x:c r="A9" s="26"/>
      <x:c r="B9" s="26"/>
      <x:c r="C9" s="26"/>
      <x:c r="D9" s="10"/>
      <x:c r="E9" s="10"/>
      <x:c r="F9" s="10"/>
      <x:c r="G9" s="10"/>
      <x:c r="H9" s="10"/>
      <x:c r="I9" s="10"/>
      <x:c r="J9" s="10"/>
      <x:c r="K9" s="10"/>
      <x:c r="L9" s="10"/>
      <x:c r="M9" s="2"/>
      <x:c r="N9" s="2"/>
      <x:c r="O9" s="2"/>
      <x:c r="P9" s="2"/>
    </x:row>
    <x:row r="10" ht="43" customHeight="1">
      <x:c r="A10" s="26"/>
      <x:c r="B10" s="26"/>
      <x:c r="C10" s="26"/>
      <x:c r="D10" s="10"/>
      <x:c r="E10" s="10"/>
      <x:c r="F10" s="10"/>
      <x:c r="G10" s="10"/>
      <x:c r="H10" s="10"/>
      <x:c r="I10" s="10"/>
      <x:c r="J10" s="10"/>
      <x:c r="K10" s="10"/>
      <x:c r="L10" s="10"/>
      <x:c r="M10" s="2"/>
      <x:c r="N10" s="2"/>
      <x:c r="O10" s="2"/>
      <x:c r="P10" s="2"/>
    </x:row>
    <x:row r="11" ht="43" customHeight="1">
      <x:c r="A11" s="26"/>
      <x:c r="B11" s="26"/>
      <x:c r="C11" s="26"/>
      <x:c r="D11" s="10"/>
      <x:c r="E11" s="10"/>
      <x:c r="F11" s="10"/>
      <x:c r="G11" s="10"/>
      <x:c r="H11" s="10"/>
      <x:c r="I11" s="10"/>
      <x:c r="J11" s="10"/>
      <x:c r="K11" s="10"/>
      <x:c r="L11" s="10"/>
      <x:c r="M11" s="2"/>
      <x:c r="N11" s="2"/>
      <x:c r="O11" s="2"/>
      <x:c r="P11" s="2"/>
    </x:row>
    <x:row r="12" ht="43" customHeight="1">
      <x:c r="A12" s="26"/>
      <x:c r="B12" s="26"/>
      <x:c r="C12" s="26"/>
      <x:c r="D12" s="10"/>
      <x:c r="E12" s="10"/>
      <x:c r="F12" s="10"/>
      <x:c r="G12" s="10"/>
      <x:c r="H12" s="10"/>
      <x:c r="I12" s="10"/>
      <x:c r="J12" s="10"/>
      <x:c r="K12" s="10"/>
      <x:c r="L12" s="10"/>
      <x:c r="M12" s="2"/>
      <x:c r="N12" s="2"/>
      <x:c r="O12" s="2"/>
      <x:c r="P12" s="2"/>
    </x:row>
    <x:row r="13" ht="43" customHeight="1">
      <x:c r="A13" s="26"/>
      <x:c r="B13" s="26"/>
      <x:c r="C13" s="26"/>
      <x:c r="D13" s="10"/>
      <x:c r="E13" s="10"/>
      <x:c r="F13" s="10"/>
      <x:c r="G13" s="10"/>
      <x:c r="H13" s="10"/>
      <x:c r="I13" s="10"/>
      <x:c r="J13" s="10"/>
      <x:c r="K13" s="10"/>
      <x:c r="L13" s="10"/>
      <x:c r="M13" s="2"/>
      <x:c r="N13" s="2"/>
      <x:c r="O13" s="2"/>
      <x:c r="P13" s="2"/>
    </x:row>
    <x:row r="14" ht="43" customHeight="1">
      <x:c r="A14" s="26"/>
      <x:c r="B14" s="26"/>
      <x:c r="C14" s="26"/>
      <x:c r="D14" s="10"/>
      <x:c r="E14" s="10"/>
      <x:c r="F14" s="10"/>
      <x:c r="G14" s="10"/>
      <x:c r="H14" s="10"/>
      <x:c r="I14" s="10"/>
      <x:c r="J14" s="10"/>
      <x:c r="K14" s="10"/>
      <x:c r="L14" s="10"/>
      <x:c r="M14" s="2"/>
      <x:c r="N14" s="2"/>
      <x:c r="O14" s="2"/>
      <x:c r="P14" s="2"/>
    </x:row>
    <x:row r="15" ht="43" customHeight="1">
      <x:c r="A15" s="26"/>
      <x:c r="B15" s="26"/>
      <x:c r="C15" s="26"/>
      <x:c r="D15" s="10"/>
      <x:c r="E15" s="10"/>
      <x:c r="F15" s="10"/>
      <x:c r="G15" s="10"/>
      <x:c r="H15" s="10"/>
      <x:c r="I15" s="10"/>
      <x:c r="J15" s="10"/>
      <x:c r="K15" s="10"/>
      <x:c r="L15" s="10"/>
      <x:c r="M15" s="2"/>
      <x:c r="N15" s="2"/>
      <x:c r="O15" s="2"/>
      <x:c r="P15" s="2"/>
    </x:row>
    <x:row r="16" ht="43" customHeight="1">
      <x:c r="A16" s="26"/>
      <x:c r="B16" s="26"/>
      <x:c r="C16" s="26"/>
      <x:c r="D16" s="10"/>
      <x:c r="E16" s="10"/>
      <x:c r="F16" s="10"/>
      <x:c r="G16" s="10"/>
      <x:c r="H16" s="10"/>
      <x:c r="I16" s="10"/>
      <x:c r="J16" s="10"/>
      <x:c r="K16" s="10"/>
      <x:c r="L16" s="10"/>
      <x:c r="M16" s="2"/>
      <x:c r="N16" s="2"/>
      <x:c r="O16" s="2"/>
      <x:c r="P16" s="2"/>
    </x:row>
    <x:row r="17" ht="43" customHeight="1">
      <x:c r="A17" s="26"/>
      <x:c r="B17" s="26"/>
      <x:c r="C17" s="26"/>
      <x:c r="D17" s="10"/>
      <x:c r="E17" s="10"/>
      <x:c r="F17" s="10"/>
      <x:c r="G17" s="10"/>
      <x:c r="H17" s="10"/>
      <x:c r="I17" s="10"/>
      <x:c r="J17" s="10"/>
      <x:c r="K17" s="10"/>
      <x:c r="L17" s="10"/>
      <x:c r="M17" s="2"/>
      <x:c r="N17" s="2"/>
      <x:c r="O17" s="2"/>
      <x:c r="P17" s="2"/>
    </x:row>
    <x:row r="18" ht="43" customHeight="1">
      <x:c r="A18" s="26"/>
      <x:c r="B18" s="26"/>
      <x:c r="C18" s="26"/>
      <x:c r="D18" s="10"/>
      <x:c r="E18" s="10"/>
      <x:c r="F18" s="10"/>
      <x:c r="G18" s="10"/>
      <x:c r="H18" s="10"/>
      <x:c r="I18" s="10"/>
      <x:c r="J18" s="10"/>
      <x:c r="K18" s="10"/>
      <x:c r="L18" s="10"/>
      <x:c r="M18" s="2"/>
      <x:c r="N18" s="2"/>
      <x:c r="O18" s="2"/>
      <x:c r="P18" s="2"/>
    </x:row>
    <x:row r="19" ht="43" customHeight="1">
      <x:c r="A19" s="26"/>
      <x:c r="B19" s="26"/>
      <x:c r="C19" s="26"/>
      <x:c r="D19" s="10"/>
      <x:c r="E19" s="10"/>
      <x:c r="F19" s="10"/>
      <x:c r="G19" s="10"/>
      <x:c r="H19" s="10"/>
      <x:c r="I19" s="10"/>
      <x:c r="J19" s="10"/>
      <x:c r="K19" s="10"/>
      <x:c r="L19" s="10"/>
      <x:c r="M19" s="2"/>
      <x:c r="N19" s="2"/>
      <x:c r="O19" s="2"/>
      <x:c r="P19" s="2"/>
    </x:row>
    <x:row r="20" ht="43" customHeight="1">
      <x:c r="A20" s="26"/>
      <x:c r="B20" s="26"/>
      <x:c r="C20" s="26"/>
      <x:c r="D20" s="10"/>
      <x:c r="E20" s="10"/>
      <x:c r="F20" s="10"/>
      <x:c r="G20" s="10"/>
      <x:c r="H20" s="10"/>
      <x:c r="I20" s="10"/>
      <x:c r="J20" s="10"/>
      <x:c r="K20" s="10"/>
      <x:c r="L20" s="10"/>
      <x:c r="M20" s="2"/>
      <x:c r="N20" s="2"/>
      <x:c r="O20" s="2"/>
      <x:c r="P20" s="2"/>
    </x:row>
    <x:row r="21" ht="43" customHeight="1">
      <x:c r="A21" s="26"/>
      <x:c r="B21" s="26"/>
      <x:c r="C21" s="26"/>
      <x:c r="D21" s="10"/>
      <x:c r="E21" s="10"/>
      <x:c r="F21" s="10"/>
      <x:c r="G21" s="10"/>
      <x:c r="H21" s="10"/>
      <x:c r="I21" s="10"/>
      <x:c r="J21" s="10"/>
      <x:c r="K21" s="10"/>
      <x:c r="L21" s="10"/>
      <x:c r="M21" s="2"/>
      <x:c r="N21" s="2"/>
      <x:c r="O21" s="2"/>
      <x:c r="P21" s="2"/>
    </x:row>
    <x:row r="22" ht="43" customHeight="1">
      <x:c r="A22" s="26"/>
      <x:c r="B22" s="26"/>
      <x:c r="C22" s="26"/>
      <x:c r="D22" s="10"/>
      <x:c r="E22" s="10"/>
      <x:c r="F22" s="10"/>
      <x:c r="G22" s="10"/>
      <x:c r="H22" s="10"/>
      <x:c r="I22" s="10"/>
      <x:c r="J22" s="10"/>
      <x:c r="K22" s="10"/>
      <x:c r="L22" s="10"/>
      <x:c r="M22" s="2"/>
      <x:c r="N22" s="2"/>
      <x:c r="O22" s="2"/>
      <x:c r="P22" s="2"/>
    </x:row>
    <x:row r="23" ht="43" customHeight="1">
      <x:c r="A23" s="26"/>
      <x:c r="B23" s="26"/>
      <x:c r="C23" s="26"/>
      <x:c r="D23" s="10"/>
      <x:c r="E23" s="10"/>
      <x:c r="F23" s="10"/>
      <x:c r="G23" s="10"/>
      <x:c r="H23" s="10"/>
      <x:c r="I23" s="10"/>
      <x:c r="J23" s="10"/>
      <x:c r="K23" s="10"/>
      <x:c r="L23" s="10"/>
      <x:c r="M23" s="2"/>
      <x:c r="N23" s="2"/>
      <x:c r="O23" s="2"/>
      <x:c r="P23" s="2"/>
    </x:row>
    <x:row r="24" ht="43" customHeight="1">
      <x:c r="A24" s="26"/>
      <x:c r="B24" s="26"/>
      <x:c r="C24" s="26"/>
      <x:c r="D24" s="10"/>
      <x:c r="E24" s="10"/>
      <x:c r="F24" s="10"/>
      <x:c r="G24" s="10"/>
      <x:c r="H24" s="10"/>
      <x:c r="I24" s="10"/>
      <x:c r="J24" s="10"/>
      <x:c r="K24" s="10"/>
      <x:c r="L24" s="10"/>
      <x:c r="M24" s="2"/>
      <x:c r="N24" s="2"/>
      <x:c r="O24" s="2"/>
      <x:c r="P24" s="2"/>
    </x:row>
    <x:row r="25" ht="43" customHeight="1">
      <x:c r="A25" s="26"/>
      <x:c r="B25" s="26"/>
      <x:c r="C25" s="26"/>
      <x:c r="D25" s="10"/>
      <x:c r="E25" s="10"/>
      <x:c r="F25" s="10"/>
      <x:c r="G25" s="10"/>
      <x:c r="H25" s="10"/>
      <x:c r="I25" s="10"/>
      <x:c r="J25" s="10"/>
      <x:c r="K25" s="10"/>
      <x:c r="L25" s="10"/>
      <x:c r="M25" s="2"/>
      <x:c r="N25" s="2"/>
      <x:c r="O25" s="2"/>
      <x:c r="P25" s="2"/>
    </x:row>
    <x:row r="26" ht="43" customHeight="1">
      <x:c r="A26" s="26"/>
      <x:c r="B26" s="26"/>
      <x:c r="C26" s="26"/>
      <x:c r="D26" s="10"/>
      <x:c r="E26" s="10"/>
      <x:c r="F26" s="10"/>
      <x:c r="G26" s="10"/>
      <x:c r="H26" s="10"/>
      <x:c r="I26" s="10"/>
      <x:c r="J26" s="10"/>
      <x:c r="K26" s="10"/>
      <x:c r="L26" s="10"/>
      <x:c r="M26" s="2"/>
      <x:c r="N26" s="2"/>
      <x:c r="O26" s="2"/>
      <x:c r="P26" s="2"/>
    </x:row>
    <x:row r="27" ht="43" customHeight="1">
      <x:c r="A27" s="26"/>
      <x:c r="B27" s="26"/>
      <x:c r="C27" s="26"/>
      <x:c r="D27" s="10"/>
      <x:c r="E27" s="10"/>
      <x:c r="F27" s="10"/>
      <x:c r="G27" s="10"/>
      <x:c r="H27" s="10"/>
      <x:c r="I27" s="10"/>
      <x:c r="J27" s="10"/>
      <x:c r="K27" s="10"/>
      <x:c r="L27" s="10"/>
      <x:c r="M27" s="2"/>
      <x:c r="N27" s="2"/>
      <x:c r="O27" s="2"/>
      <x:c r="P27" s="2"/>
    </x:row>
    <x:row r="28" ht="43" customHeight="1">
      <x:c r="A28" s="26"/>
      <x:c r="B28" s="26"/>
      <x:c r="C28" s="26"/>
      <x:c r="D28" s="10"/>
      <x:c r="E28" s="10"/>
      <x:c r="F28" s="10"/>
      <x:c r="G28" s="10"/>
      <x:c r="H28" s="10"/>
      <x:c r="I28" s="10"/>
      <x:c r="J28" s="10"/>
      <x:c r="K28" s="10"/>
      <x:c r="L28" s="10"/>
      <x:c r="M28" s="2"/>
      <x:c r="N28" s="2"/>
      <x:c r="O28" s="2"/>
      <x:c r="P28" s="2"/>
    </x:row>
    <x:row r="29" ht="43" customHeight="1">
      <x:c r="A29" s="26"/>
      <x:c r="B29" s="26"/>
      <x:c r="C29" s="26"/>
      <x:c r="D29" s="10"/>
      <x:c r="E29" s="10"/>
      <x:c r="F29" s="10"/>
      <x:c r="G29" s="10"/>
      <x:c r="H29" s="10"/>
      <x:c r="I29" s="10"/>
      <x:c r="J29" s="10"/>
      <x:c r="K29" s="10"/>
      <x:c r="L29" s="10"/>
      <x:c r="M29" s="2"/>
      <x:c r="N29" s="2"/>
      <x:c r="O29" s="2"/>
      <x:c r="P29" s="2"/>
    </x:row>
    <x:row r="30" ht="43" customHeight="1">
      <x:c r="A30" s="26"/>
      <x:c r="B30" s="26"/>
      <x:c r="C30" s="26"/>
      <x:c r="D30" s="10"/>
      <x:c r="E30" s="10"/>
      <x:c r="F30" s="10"/>
      <x:c r="G30" s="10"/>
      <x:c r="H30" s="10"/>
      <x:c r="I30" s="10"/>
      <x:c r="J30" s="10"/>
      <x:c r="K30" s="10"/>
      <x:c r="L30" s="10"/>
      <x:c r="M30" s="2"/>
      <x:c r="N30" s="2"/>
      <x:c r="O30" s="2"/>
      <x:c r="P30" s="2"/>
    </x:row>
    <x:row r="31" ht="43" customHeight="1">
      <x:c r="A31" s="26"/>
      <x:c r="B31" s="26"/>
      <x:c r="C31" s="26"/>
      <x:c r="D31" s="10"/>
      <x:c r="E31" s="10"/>
      <x:c r="F31" s="10"/>
      <x:c r="G31" s="10"/>
      <x:c r="H31" s="10"/>
      <x:c r="I31" s="10"/>
      <x:c r="J31" s="10"/>
      <x:c r="K31" s="10"/>
      <x:c r="L31" s="10"/>
      <x:c r="M31" s="2"/>
      <x:c r="N31" s="2"/>
      <x:c r="O31" s="2"/>
      <x:c r="P31" s="2"/>
    </x:row>
    <x:row r="32" ht="43" customHeight="1">
      <x:c r="A32" s="26"/>
      <x:c r="B32" s="26"/>
      <x:c r="C32" s="26"/>
      <x:c r="D32" s="10"/>
      <x:c r="E32" s="10"/>
      <x:c r="F32" s="10"/>
      <x:c r="G32" s="10"/>
      <x:c r="H32" s="10"/>
      <x:c r="I32" s="10"/>
      <x:c r="J32" s="10"/>
      <x:c r="K32" s="10"/>
      <x:c r="L32" s="10"/>
      <x:c r="M32" s="2"/>
      <x:c r="N32" s="2"/>
      <x:c r="O32" s="2"/>
      <x:c r="P32" s="2"/>
    </x:row>
    <x:row r="33" ht="43" customHeight="1">
      <x:c r="A33" s="26"/>
      <x:c r="B33" s="26"/>
      <x:c r="C33" s="26"/>
      <x:c r="D33" s="10"/>
      <x:c r="E33" s="10"/>
      <x:c r="F33" s="10"/>
      <x:c r="G33" s="10"/>
      <x:c r="H33" s="10"/>
      <x:c r="I33" s="10"/>
      <x:c r="J33" s="10"/>
      <x:c r="K33" s="10"/>
      <x:c r="L33" s="10"/>
      <x:c r="M33" s="2"/>
      <x:c r="N33" s="2"/>
      <x:c r="O33" s="2"/>
      <x:c r="P33" s="2"/>
    </x:row>
    <x:row r="34" ht="43" customHeight="1">
      <x:c r="A34" s="26"/>
      <x:c r="B34" s="26"/>
      <x:c r="C34" s="26"/>
      <x:c r="D34" s="10"/>
      <x:c r="E34" s="10"/>
      <x:c r="F34" s="10"/>
      <x:c r="G34" s="10"/>
      <x:c r="H34" s="10"/>
      <x:c r="I34" s="10"/>
      <x:c r="J34" s="10"/>
      <x:c r="K34" s="10"/>
      <x:c r="L34" s="10"/>
      <x:c r="M34" s="2"/>
      <x:c r="N34" s="2"/>
      <x:c r="O34" s="2"/>
      <x:c r="P34" s="2"/>
    </x:row>
    <x:row r="35" ht="43" customHeight="1">
      <x:c r="A35" s="26"/>
      <x:c r="B35" s="26"/>
      <x:c r="C35" s="26"/>
      <x:c r="D35" s="10"/>
      <x:c r="E35" s="10"/>
      <x:c r="F35" s="10"/>
      <x:c r="G35" s="10"/>
      <x:c r="H35" s="10"/>
      <x:c r="I35" s="10"/>
      <x:c r="J35" s="10"/>
      <x:c r="K35" s="10"/>
      <x:c r="L35" s="10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Two historical RFPs and sixteen classifications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1 = explicit in reviewed scope; 0 = not coded. Selected documents, not market prevalence.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Requirement category</x:v>
      </x:c>
      <x:c r="B5" s="8" t="str">
        <x:v>E01 / IIBF</x:v>
      </x:c>
      <x:c r="C5" s="8" t="str">
        <x:v>E02 / LIC</x:v>
      </x:c>
      <x:c r="D5" s="8" t="str">
        <x:v>Count / 2</x:v>
      </x:c>
      <x:c r="E5" s="8" t="str">
        <x:v>E01 locator</x:v>
      </x:c>
      <x:c r="F5" s="8" t="str">
        <x:v>E02 locator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51" customHeight="1">
      <x:c r="A6" s="9" t="str">
        <x:v>Approval workflow</x:v>
      </x:c>
      <x:c r="B6" s="9" t="n">
        <x:v>1</x:v>
      </x:c>
      <x:c r="C6" s="9" t="n">
        <x:v>1</x:v>
      </x:c>
      <x:c r="D6" s="14" t="n">
        <x:f>SUM(B6:C6)</x:f>
        <x:v>2</x:v>
      </x:c>
      <x:c r="E6" s="9" t="str">
        <x:v>pp. 7-8, note routing</x:v>
      </x:c>
      <x:c r="F6" s="9" t="str">
        <x:v>p. 66, workflow component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51" customHeight="1">
      <x:c r="A7" s="9" t="str">
        <x:v>Existing-system integration</x:v>
      </x:c>
      <x:c r="B7" s="9" t="n">
        <x:v>1</x:v>
      </x:c>
      <x:c r="C7" s="9" t="n">
        <x:v>1</x:v>
      </x:c>
      <x:c r="D7" s="14" t="n">
        <x:f>SUM(B7:C7)</x:f>
        <x:v>2</x:v>
      </x:c>
      <x:c r="E7" s="9" t="str">
        <x:v>p. 4, Office 365 and existing applications</x:v>
      </x:c>
      <x:c r="F7" s="9" t="str">
        <x:v>p. 66, core and third-party systems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51" customHeight="1">
      <x:c r="A8" s="9" t="str">
        <x:v>Access / change history</x:v>
      </x:c>
      <x:c r="B8" s="9" t="n">
        <x:v>1</x:v>
      </x:c>
      <x:c r="C8" s="9" t="n">
        <x:v>1</x:v>
      </x:c>
      <x:c r="D8" s="14" t="n">
        <x:f>SUM(B8:C8)</x:f>
        <x:v>2</x:v>
      </x:c>
      <x:c r="E8" s="9" t="str">
        <x:v>pp. 5-6, access and audit history</x:v>
      </x:c>
      <x:c r="F8" s="9" t="str">
        <x:v>p. 89, audit history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51" customHeight="1">
      <x:c r="A9" s="9" t="str">
        <x:v>Legacy document migration</x:v>
      </x:c>
      <x:c r="B9" s="9" t="n">
        <x:v>1</x:v>
      </x:c>
      <x:c r="C9" s="9" t="n">
        <x:v>1</x:v>
      </x:c>
      <x:c r="D9" s="14" t="n">
        <x:f>SUM(B9:C9)</x:f>
        <x:v>2</x:v>
      </x:c>
      <x:c r="E9" s="9" t="str">
        <x:v>p. 4, scanned-document migration</x:v>
      </x:c>
      <x:c r="F9" s="9" t="str">
        <x:v>p. 66, migration component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51" customHeight="1">
      <x:c r="A10" s="9" t="str">
        <x:v>End-user training</x:v>
      </x:c>
      <x:c r="B10" s="9" t="n">
        <x:v>1</x:v>
      </x:c>
      <x:c r="C10" s="9" t="n">
        <x:v>1</x:v>
      </x:c>
      <x:c r="D10" s="14" t="n">
        <x:f>SUM(B10:C10)</x:f>
        <x:v>2</x:v>
      </x:c>
      <x:c r="E10" s="9" t="str">
        <x:v>p. 4, end-user training</x:v>
      </x:c>
      <x:c r="F10" s="9" t="str">
        <x:v>p. 66, training component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51" customHeight="1">
      <x:c r="A11" s="9" t="str">
        <x:v>Backup / recovery</x:v>
      </x:c>
      <x:c r="B11" s="9" t="n">
        <x:v>1</x:v>
      </x:c>
      <x:c r="C11" s="9" t="n">
        <x:v>1</x:v>
      </x:c>
      <x:c r="D11" s="14" t="n">
        <x:f>SUM(B11:C11)</x:f>
        <x:v>2</x:v>
      </x:c>
      <x:c r="E11" s="9" t="str">
        <x:v>p. 5, continuity and disaster recovery</x:v>
      </x:c>
      <x:c r="F11" s="9" t="str">
        <x:v>pp. 65, 73, recovery architecture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51" customHeight="1">
      <x:c r="A12" s="9" t="str">
        <x:v>Explicit PII masking</x:v>
      </x:c>
      <x:c r="B12" s="9" t="n">
        <x:v>0</x:v>
      </x:c>
      <x:c r="C12" s="9" t="n">
        <x:v>1</x:v>
      </x:c>
      <x:c r="D12" s="14" t="n">
        <x:f>SUM(B12:C12)</x:f>
        <x:v>1</x:v>
      </x:c>
      <x:c r="E12" s="9" t="str">
        <x:v>Not coded in reviewed scope</x:v>
      </x:c>
      <x:c r="F12" s="9" t="str">
        <x:v>p. 89, role-based masking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51" customHeight="1">
      <x:c r="A13" s="9" t="str">
        <x:v>OCR / ICR extraction</x:v>
      </x:c>
      <x:c r="B13" s="9" t="n">
        <x:v>0</x:v>
      </x:c>
      <x:c r="C13" s="9" t="n">
        <x:v>1</x:v>
      </x:c>
      <x:c r="D13" s="14" t="n">
        <x:f>SUM(B13:C13)</x:f>
        <x:v>1</x:v>
      </x:c>
      <x:c r="E13" s="9" t="str">
        <x:v>Not coded in reviewed scope</x:v>
      </x:c>
      <x:c r="F13" s="9" t="str">
        <x:v>p. 66, OCR / ICR / OMR component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 t="str">
        <x:v>Total explicit classifications</x:v>
      </x:c>
      <x:c r="B16" s="2"/>
      <x:c r="C16" s="2"/>
      <x:c r="D16" s="27" t="n">
        <x:f>SUM(D6:D13)</x:f>
        <x:v>14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 t="str">
        <x:v>Total coded cells</x:v>
      </x:c>
      <x:c r="B17" s="2"/>
      <x:c r="C17" s="2"/>
      <x:c r="D17" s="27" t="n">
        <x:f>COUNT(B6:C13)</x:f>
        <x:v>16</x:v>
      </x:c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 t="str">
        <x:v>Primary-source links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 t="str">
        <x:v>E01</x:v>
      </x:c>
      <x:c r="B20" s="2" t="str">
        <x:v>https://www.iibf.org.in/documents/Tender/2025/RFP%20for%20cloud%20based%20DMS%20with%20WF%207th%20October%202025%20final%20publishing.pdf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 t="str">
        <x:v>E02</x:v>
      </x:c>
      <x:c r="B21" s="2" t="str">
        <x:v>https://www.licindia.in/documents/20121/1616065/EDMS3_0_RFP_28112025_FINAL%2B-%2BCopy.pdf/e5dcd282-c914-835d-67cc-7a68aab069d2?t=1764326931516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5" hidden="0" customWidth="1"/>
    <x:col min="3" max="3" width="23" hidden="0" customWidth="1"/>
    <x:col min="4" max="4" width="30" hidden="0" customWidth="1"/>
    <x:col min="5" max="5" width="60" hidden="0" customWidth="1"/>
    <x:col min="6" max="6" width="90" hidden="0" customWidth="1"/>
    <x:col min="7" max="7" width="90" hidden="0" customWidth="1"/>
    <x:col min="8" max="8" width="85" hidden="0" customWidth="1"/>
    <x:col min="9" max="9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Five public buyer-context records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4" t="str">
        <x:v>Keep historical procurement, programme disclosures and indexed notices separate.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ID</x:v>
      </x:c>
      <x:c r="B5" s="8" t="str">
        <x:v>Organisation</x:v>
      </x:c>
      <x:c r="C5" s="8" t="str">
        <x:v>Market</x:v>
      </x:c>
      <x:c r="D5" s="8" t="str">
        <x:v>Evidence class</x:v>
      </x:c>
      <x:c r="E5" s="8" t="str">
        <x:v>Source period</x:v>
      </x:c>
      <x:c r="F5" s="8" t="str">
        <x:v>Observation</x:v>
      </x:c>
      <x:c r="G5" s="8" t="str">
        <x:v>Access / locator</x:v>
      </x:c>
      <x:c r="H5" s="8" t="str">
        <x:v>Question to verify</x:v>
      </x:c>
      <x:c r="I5" s="8" t="str">
        <x:v>Primary URL</x:v>
      </x:c>
      <x:c r="J5" s="2"/>
      <x:c r="K5" s="2"/>
      <x:c r="L5" s="2"/>
      <x:c r="M5" s="2"/>
      <x:c r="N5" s="2"/>
      <x:c r="O5" s="2"/>
      <x:c r="P5" s="2"/>
    </x:row>
    <x:row r="6" ht="130" customHeight="1">
      <x:c r="A6" s="9" t="str">
        <x:v>E01</x:v>
      </x:c>
      <x:c r="B6" s="9" t="str">
        <x:v>Indian Institute of Banking &amp; Finance</x:v>
      </x:c>
      <x:c r="C6" s="9" t="str">
        <x:v>India</x:v>
      </x:c>
      <x:c r="D6" s="9" t="str">
        <x:v>Historical RFP</x:v>
      </x:c>
      <x:c r="E6" s="9" t="str">
        <x:v>7 October 2025; cover due date 14 November 2025</x:v>
      </x:c>
      <x:c r="F6" s="9" t="str">
        <x:v>Cloud DMS and workflow procurement covering about 110 users.</x:v>
      </x:c>
      <x:c r="G6" s="9" t="str">
        <x:v>Full first-party PDF read; PDF pp. 1, 4-8; scope and commercial template p. 23</x:v>
      </x:c>
      <x:c r="H6" s="9" t="str">
        <x:v>Which approval, repository and existing-system boundary would a comparable institution need to scope?</x:v>
      </x:c>
      <x:c r="I6" s="9" t="str">
        <x:v>https://www.iibf.org.in/documents/Tender/2025/RFP%20for%20cloud%20based%20DMS%20with%20WF%207th%20October%202025%20final%20publishing.pdf</x:v>
      </x:c>
      <x:c r="J6" s="2"/>
      <x:c r="K6" s="2"/>
      <x:c r="L6" s="2"/>
      <x:c r="M6" s="2"/>
      <x:c r="N6" s="2"/>
      <x:c r="O6" s="2"/>
      <x:c r="P6" s="2"/>
    </x:row>
    <x:row r="7" ht="130" customHeight="1">
      <x:c r="A7" s="9" t="str">
        <x:v>E02</x:v>
      </x:c>
      <x:c r="B7" s="9" t="str">
        <x:v>Life Insurance Corporation of India</x:v>
      </x:c>
      <x:c r="C7" s="9" t="str">
        <x:v>India</x:v>
      </x:c>
      <x:c r="D7" s="9" t="str">
        <x:v>Historical RFP</x:v>
      </x:c>
      <x:c r="E7" s="9" t="str">
        <x:v>RFP dated 28 November 2025; current award status unverified</x:v>
      </x:c>
      <x:c r="F7" s="9" t="str">
        <x:v>EDMS 3.0 scope includes workflow, migration, integrations, testing, training and audit history.</x:v>
      </x:c>
      <x:c r="G7" s="9" t="str">
        <x:v>Full first-party PDF read; source not redistributed; PDF pp. 65-66, 73, 89; headings paraphrased</x:v>
      </x:c>
      <x:c r="H7" s="9" t="str">
        <x:v>Which partner owns scanning, migration, application workflow and recovery in a comparable enterprise scope?</x:v>
      </x:c>
      <x:c r="I7" s="9" t="str">
        <x:v>https://www.licindia.in/documents/20121/1616065/EDMS3_0_RFP_28112025_FINAL%2B-%2BCopy.pdf/e5dcd282-c914-835d-67cc-7a68aab069d2?t=1764326931516</x:v>
      </x:c>
      <x:c r="J7" s="2"/>
      <x:c r="K7" s="2"/>
      <x:c r="L7" s="2"/>
      <x:c r="M7" s="2"/>
      <x:c r="N7" s="2"/>
      <x:c r="O7" s="2"/>
      <x:c r="P7" s="2"/>
    </x:row>
    <x:row r="8" ht="130" customHeight="1">
      <x:c r="A8" s="9" t="str">
        <x:v>E03</x:v>
      </x:c>
      <x:c r="B8" s="9" t="str">
        <x:v>Lupin</x:v>
      </x:c>
      <x:c r="C8" s="9" t="str">
        <x:v>India / global operations</x:v>
      </x:c>
      <x:c r="D8" s="9" t="str">
        <x:v>Programme disclosure</x:v>
      </x:c>
      <x:c r="E8" s="9" t="str">
        <x:v>Integrated Report FY 2025-26</x:v>
      </x:c>
      <x:c r="F8" s="9" t="str">
        <x:v>Reports INR 12 million annual savings for Pithampur Unit-3 EBR. This is a company-reported site result.</x:v>
      </x:c>
      <x:c r="G8" s="9" t="str">
        <x:v>Full first-party report page read; Facility-Level Digital Milestones; Pithampur Unit-3 row</x:v>
      </x:c>
      <x:c r="H8" s="9" t="str">
        <x:v>Which adjacent record review or evidence handoff remains outside an established manufacturing platform?</x:v>
      </x:c>
      <x:c r="I8" s="9" t="str">
        <x:v>https://lupin.com/integrated-report-2026/manufacturing-capital.html</x:v>
      </x:c>
      <x:c r="J8" s="2"/>
      <x:c r="K8" s="2"/>
      <x:c r="L8" s="2"/>
      <x:c r="M8" s="2"/>
      <x:c r="N8" s="2"/>
      <x:c r="O8" s="2"/>
      <x:c r="P8" s="2"/>
    </x:row>
    <x:row r="9" ht="130" customHeight="1">
      <x:c r="A9" s="9" t="str">
        <x:v>E04</x:v>
      </x:c>
      <x:c r="B9" s="9" t="str">
        <x:v>Dr. Reddy's Laboratories</x:v>
      </x:c>
      <x:c r="C9" s="9" t="str">
        <x:v>India / manufacturing</x:v>
      </x:c>
      <x:c r="D9" s="9" t="str">
        <x:v>Programme disclosure</x:v>
      </x:c>
      <x:c r="E9" s="9" t="str">
        <x:v>Page describes 2017-2022 milestones; current page checked</x:v>
      </x:c>
      <x:c r="F9" s="9" t="str">
        <x:v>Describes a manufacturing digitalisation programme and more than 40 business-result use cases.</x:v>
      </x:c>
      <x:c r="G9" s="9" t="str">
        <x:v>Full first-party page read; Operations; historical OpsNext description</x:v>
      </x:c>
      <x:c r="H9" s="9" t="str">
        <x:v>Which document handoff can be assessed without assuming an existing digital programme needs replacement?</x:v>
      </x:c>
      <x:c r="I9" s="9" t="str">
        <x:v>https://www.drreddys.com/digitalisation</x:v>
      </x:c>
      <x:c r="J9" s="2"/>
      <x:c r="K9" s="2"/>
      <x:c r="L9" s="2"/>
      <x:c r="M9" s="2"/>
      <x:c r="N9" s="2"/>
      <x:c r="O9" s="2"/>
      <x:c r="P9" s="2"/>
    </x:row>
    <x:row r="10" ht="130" customHeight="1">
      <x:c r="A10" s="9" t="str">
        <x:v>E05</x:v>
      </x:c>
      <x:c r="B10" s="9" t="str">
        <x:v>Bank of Baroda UAE</x:v>
      </x:c>
      <x:c r="C10" s="9" t="str">
        <x:v>UAE</x:v>
      </x:c>
      <x:c r="D10" s="9" t="str">
        <x:v>Indexed procurement notice</x:v>
      </x:c>
      <x:c r="E10" s="9" t="str">
        <x:v>Indexed extension label: 14 October to 2 November 2026</x:v>
      </x:c>
      <x:c r="F10" s="9" t="str">
        <x:v>First-party search excerpt lists a DMS RFP and an extension. Attachment, amendments and current status were not retrieved.</x:v>
      </x:c>
      <x:c r="G10" s="9" t="str">
        <x:v>First-party indexed excerpt only; direct page timed out; Tender-notice index, DMS labels</x:v>
      </x:c>
      <x:c r="H10" s="9" t="str">
        <x:v>Can the original attachment, latest amendment, eligibility and permitted bid route be verified before any pursuit?</x:v>
      </x:c>
      <x:c r="I10" s="9" t="str">
        <x:v>https://www.bankofbarodauae.ae/tenders/tender-notice</x:v>
      </x:c>
      <x:c r="J10" s="2"/>
      <x:c r="K10" s="2"/>
      <x:c r="L10" s="2"/>
      <x:c r="M10" s="2"/>
      <x:c r="N10" s="2"/>
      <x:c r="O10" s="2"/>
      <x:c r="P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52" hidden="0" customWidth="1"/>
    <x:col min="3" max="3" width="52" hidden="0" customWidth="1"/>
    <x:col min="4" max="4" width="100" hidden="0" customWidth="1"/>
    <x:col min="5" max="5" width="100" hidden="0" customWidth="1"/>
    <x:col min="6" max="6" width="7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3" t="str">
        <x:v>Source register and scope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8" customHeight="1">
      <x:c r="A5" s="8" t="str">
        <x:v>ID</x:v>
      </x:c>
      <x:c r="B5" s="8" t="str">
        <x:v>Source</x:v>
      </x:c>
      <x:c r="C5" s="8" t="str">
        <x:v>Period</x:v>
      </x:c>
      <x:c r="D5" s="8" t="str">
        <x:v>Use / locator</x:v>
      </x:c>
      <x:c r="E5" s="8" t="str">
        <x:v>URL</x:v>
      </x:c>
      <x:c r="F5" s="8" t="str">
        <x:v>Access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130" customHeight="1">
      <x:c r="A6" s="9" t="str">
        <x:v>E01</x:v>
      </x:c>
      <x:c r="B6" s="9" t="str">
        <x:v>Indian Institute of Banking &amp; Finance / Historical RFP</x:v>
      </x:c>
      <x:c r="C6" s="9" t="str">
        <x:v>7 October 2025; cover due date 14 November 2025</x:v>
      </x:c>
      <x:c r="D6" s="9" t="str">
        <x:v>Cloud DMS and workflow procurement covering about 110 users. PDF pp. 1, 4-8; scope and commercial template p. 23</x:v>
      </x:c>
      <x:c r="E6" s="9" t="str">
        <x:v>https://www.iibf.org.in/documents/Tender/2025/RFP%20for%20cloud%20based%20DMS%20with%20WF%207th%20October%202025%20final%20publishing.pdf</x:v>
      </x:c>
      <x:c r="F6" s="9" t="str">
        <x:v>Full first-party PDF read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130" customHeight="1">
      <x:c r="A7" s="9" t="str">
        <x:v>E02</x:v>
      </x:c>
      <x:c r="B7" s="9" t="str">
        <x:v>Life Insurance Corporation of India / Historical RFP</x:v>
      </x:c>
      <x:c r="C7" s="9" t="str">
        <x:v>RFP dated 28 November 2025; current award status unverified</x:v>
      </x:c>
      <x:c r="D7" s="9" t="str">
        <x:v>EDMS 3.0 scope includes workflow, migration, integrations, testing, training and audit history. PDF pp. 65-66, 73, 89; headings paraphrased</x:v>
      </x:c>
      <x:c r="E7" s="9" t="str">
        <x:v>https://www.licindia.in/documents/20121/1616065/EDMS3_0_RFP_28112025_FINAL%2B-%2BCopy.pdf/e5dcd282-c914-835d-67cc-7a68aab069d2?t=1764326931516</x:v>
      </x:c>
      <x:c r="F7" s="9" t="str">
        <x:v>Full first-party PDF read; source not redistributed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130" customHeight="1">
      <x:c r="A8" s="9" t="str">
        <x:v>E03</x:v>
      </x:c>
      <x:c r="B8" s="9" t="str">
        <x:v>Lupin / Programme disclosure</x:v>
      </x:c>
      <x:c r="C8" s="9" t="str">
        <x:v>Integrated Report FY 2025-26</x:v>
      </x:c>
      <x:c r="D8" s="9" t="str">
        <x:v>Reports INR 12 million annual savings for Pithampur Unit-3 EBR. This is a company-reported site result. Facility-Level Digital Milestones; Pithampur Unit-3 row</x:v>
      </x:c>
      <x:c r="E8" s="9" t="str">
        <x:v>https://lupin.com/integrated-report-2026/manufacturing-capital.html</x:v>
      </x:c>
      <x:c r="F8" s="9" t="str">
        <x:v>Full first-party report page read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130" customHeight="1">
      <x:c r="A9" s="9" t="str">
        <x:v>E04</x:v>
      </x:c>
      <x:c r="B9" s="9" t="str">
        <x:v>Dr. Reddy's Laboratories / Programme disclosure</x:v>
      </x:c>
      <x:c r="C9" s="9" t="str">
        <x:v>Page describes 2017-2022 milestones; current page checked</x:v>
      </x:c>
      <x:c r="D9" s="9" t="str">
        <x:v>Describes a manufacturing digitalisation programme and more than 40 business-result use cases. Operations; historical OpsNext description</x:v>
      </x:c>
      <x:c r="E9" s="9" t="str">
        <x:v>https://www.drreddys.com/digitalisation</x:v>
      </x:c>
      <x:c r="F9" s="9" t="str">
        <x:v>Full first-party page read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130" customHeight="1">
      <x:c r="A10" s="9" t="str">
        <x:v>E05</x:v>
      </x:c>
      <x:c r="B10" s="9" t="str">
        <x:v>Bank of Baroda UAE / Indexed procurement notice</x:v>
      </x:c>
      <x:c r="C10" s="9" t="str">
        <x:v>Indexed extension label: 14 October to 2 November 2026</x:v>
      </x:c>
      <x:c r="D10" s="9" t="str">
        <x:v>First-party search excerpt lists a DMS RFP and an extension. Attachment, amendments and current status were not retrieved. Tender-notice index, DMS labels</x:v>
      </x:c>
      <x:c r="E10" s="9" t="str">
        <x:v>https://www.bankofbarodauae.ae/tenders/tender-notice</x:v>
      </x:c>
      <x:c r="F10" s="9" t="str">
        <x:v>First-party indexed excerpt only; direct page timed out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130" customHeight="1">
      <x:c r="A11" s="9" t="str">
        <x:v>R01</x:v>
      </x:c>
      <x:c r="B11" s="9" t="str">
        <x:v>eCFR / 21 CFR Part 11</x:v>
      </x:c>
      <x:c r="C11" s="9" t="str">
        <x:v>Current text checked 24 October 2026</x:v>
      </x:c>
      <x:c r="D11" s="9" t="str">
        <x:v>Sections 11.10, 11.50 and 11.70: validation, records, access, audit history and signature controls. Applicability must be scoped.</x:v>
      </x:c>
      <x:c r="E11" s="9" t="str">
        <x:v>https://www.ecfr.gov/current/title-21/chapter-I/subchapter-A/part-11</x:v>
      </x:c>
      <x:c r="F11" s="9" t="str">
        <x:v>Full official text read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130" customHeight="1">
      <x:c r="A12" s="9" t="str">
        <x:v>R02</x:v>
      </x:c>
      <x:c r="B12" s="9" t="str">
        <x:v>FDA / Part 11 scope and application guidance</x:v>
      </x:c>
      <x:c r="C12" s="9" t="str">
        <x:v>Final guidance, September 2003; checked 24 October 2026</x:v>
      </x:c>
      <x:c r="D12" s="9" t="str">
        <x:v>Scope, predicate-rule context and implementation considerations. Software functionality alone does not establish an organisation's compliance.</x:v>
      </x:c>
      <x:c r="E12" s="9" t="str">
        <x:v>https://www.fda.gov/regulatory-information/search-fda-guidance-documents/part-11-electronic-records-electronic-signatures-scope-and-application</x:v>
      </x:c>
      <x:c r="F12" s="9" t="str">
        <x:v>Official guidance page read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</x:sheetData>
  <x:pageMargins left="0.7" right="0.7" top="0.75" bottom="0.75" header="0.3" footer="0.3"/>
</x:worksheet>
</file>